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C:\Users\user\Desktop\tender 21\"/>
    </mc:Choice>
  </mc:AlternateContent>
  <xr:revisionPtr revIDLastSave="0" documentId="13_ncr:1_{2F9083CF-7563-40EE-B950-E2DE30F18875}" xr6:coauthVersionLast="47" xr6:coauthVersionMax="47" xr10:uidLastSave="{00000000-0000-0000-0000-000000000000}"/>
  <bookViews>
    <workbookView xWindow="-108" yWindow="-108" windowWidth="23256" windowHeight="12576" xr2:uid="{86D1D0F2-215A-4DA7-B947-D90EADD91AAC}"/>
  </bookViews>
  <sheets>
    <sheet name="Lot3" sheetId="15" r:id="rId1"/>
    <sheet name="BoQ #1-3" sheetId="3" r:id="rId2"/>
    <sheet name="El-works-#1-3" sheetId="4" r:id="rId3"/>
    <sheet name="Water Sanitation-#1-3" sheetId="5" r:id="rId4"/>
    <sheet name="BoQ #2-3" sheetId="6" r:id="rId5"/>
    <sheet name="El-works-#2-3" sheetId="7" r:id="rId6"/>
    <sheet name="Water Sanitation-#2-3" sheetId="8" r:id="rId7"/>
    <sheet name="BoQ # 3-3" sheetId="16" r:id="rId8"/>
    <sheet name="El-works-#3-3" sheetId="17" r:id="rId9"/>
    <sheet name="Water Sanitation-#3-3" sheetId="18" r:id="rId10"/>
  </sheets>
  <definedNames>
    <definedName name="_xlnm.Print_Area" localSheetId="7">'BoQ # 3-3'!$A$1:$K$308</definedName>
    <definedName name="_xlnm.Print_Area" localSheetId="1">'BoQ #1-3'!$A$1:$J$308</definedName>
    <definedName name="_xlnm.Print_Area" localSheetId="4">'BoQ #2-3'!$A$1:$J$322</definedName>
    <definedName name="_xlnm.Print_Area" localSheetId="8">'El-works-#3-3'!$A$1:$F$41</definedName>
    <definedName name="_xlnm.Print_Area" localSheetId="3">'Water Sanitation-#1-3'!$A$1:$F$68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15" l="1"/>
  <c r="H8" i="15"/>
  <c r="J8" i="15" s="1"/>
  <c r="I8" i="15"/>
  <c r="G8" i="15"/>
  <c r="D6" i="18"/>
  <c r="F6" i="18"/>
  <c r="F12" i="18" s="1"/>
  <c r="F8" i="18"/>
  <c r="F10" i="18"/>
  <c r="D14" i="18"/>
  <c r="F14" i="18"/>
  <c r="F28" i="18" s="1"/>
  <c r="F20" i="18"/>
  <c r="F22" i="18"/>
  <c r="F24" i="18"/>
  <c r="F26" i="18"/>
  <c r="D31" i="18"/>
  <c r="D39" i="18" s="1"/>
  <c r="F39" i="18" s="1"/>
  <c r="F33" i="18"/>
  <c r="F35" i="18"/>
  <c r="F37" i="18"/>
  <c r="D45" i="18"/>
  <c r="F45" i="18" s="1"/>
  <c r="F67" i="18" s="1"/>
  <c r="F47" i="18"/>
  <c r="F49" i="18"/>
  <c r="F51" i="18"/>
  <c r="F53" i="18"/>
  <c r="F55" i="18"/>
  <c r="F57" i="18"/>
  <c r="F59" i="18"/>
  <c r="F61" i="18"/>
  <c r="F63" i="18"/>
  <c r="F65" i="18"/>
  <c r="F6" i="17"/>
  <c r="F8" i="17"/>
  <c r="F10" i="17"/>
  <c r="F12" i="17"/>
  <c r="F14" i="17"/>
  <c r="F31" i="17" s="1"/>
  <c r="H258" i="16" s="1"/>
  <c r="J258" i="16" s="1"/>
  <c r="J261" i="16" s="1"/>
  <c r="J289" i="16" s="1"/>
  <c r="F16" i="17"/>
  <c r="F18" i="17"/>
  <c r="F20" i="17"/>
  <c r="F22" i="17"/>
  <c r="F24" i="17"/>
  <c r="F26" i="17"/>
  <c r="F28" i="17"/>
  <c r="J25" i="16"/>
  <c r="F28" i="16"/>
  <c r="J28" i="16" s="1"/>
  <c r="F31" i="16"/>
  <c r="J31" i="16"/>
  <c r="F34" i="16"/>
  <c r="J34" i="16" s="1"/>
  <c r="F37" i="16"/>
  <c r="J37" i="16"/>
  <c r="F46" i="16"/>
  <c r="J46" i="16" s="1"/>
  <c r="J47" i="16"/>
  <c r="F49" i="16"/>
  <c r="J49" i="16" s="1"/>
  <c r="J50" i="16"/>
  <c r="F52" i="16"/>
  <c r="J52" i="16" s="1"/>
  <c r="J53" i="16"/>
  <c r="J55" i="16"/>
  <c r="J56" i="16"/>
  <c r="J58" i="16"/>
  <c r="J59" i="16"/>
  <c r="J61" i="16"/>
  <c r="J62" i="16"/>
  <c r="J64" i="16"/>
  <c r="J65" i="16"/>
  <c r="J67" i="16"/>
  <c r="J68" i="16"/>
  <c r="J76" i="16"/>
  <c r="F77" i="16"/>
  <c r="J77" i="16"/>
  <c r="J85" i="16" s="1"/>
  <c r="J281" i="16" s="1"/>
  <c r="J78" i="16"/>
  <c r="J79" i="16"/>
  <c r="F80" i="16"/>
  <c r="J80" i="16"/>
  <c r="F81" i="16"/>
  <c r="J81" i="16" s="1"/>
  <c r="J82" i="16"/>
  <c r="J83" i="16"/>
  <c r="F89" i="16"/>
  <c r="J89" i="16" s="1"/>
  <c r="J90" i="16"/>
  <c r="F92" i="16"/>
  <c r="J92" i="16" s="1"/>
  <c r="J93" i="16"/>
  <c r="J99" i="16"/>
  <c r="J100" i="16"/>
  <c r="J102" i="16"/>
  <c r="J103" i="16"/>
  <c r="J105" i="16"/>
  <c r="J106" i="16"/>
  <c r="J108" i="16"/>
  <c r="J109" i="16"/>
  <c r="F111" i="16"/>
  <c r="J111" i="16"/>
  <c r="J112" i="16"/>
  <c r="J114" i="16"/>
  <c r="J115" i="16"/>
  <c r="J117" i="16"/>
  <c r="J118" i="16"/>
  <c r="J120" i="16"/>
  <c r="J121" i="16"/>
  <c r="F123" i="16"/>
  <c r="J123" i="16" s="1"/>
  <c r="J124" i="16"/>
  <c r="F126" i="16"/>
  <c r="J126" i="16" s="1"/>
  <c r="J127" i="16"/>
  <c r="J133" i="16"/>
  <c r="J134" i="16"/>
  <c r="J139" i="16" s="1"/>
  <c r="J284" i="16" s="1"/>
  <c r="F136" i="16"/>
  <c r="J136" i="16" s="1"/>
  <c r="J137" i="16"/>
  <c r="F143" i="16"/>
  <c r="J143" i="16"/>
  <c r="J144" i="16"/>
  <c r="J146" i="16"/>
  <c r="J147" i="16"/>
  <c r="F149" i="16"/>
  <c r="J149" i="16"/>
  <c r="J150" i="16"/>
  <c r="F152" i="16"/>
  <c r="J152" i="16"/>
  <c r="J153" i="16"/>
  <c r="F155" i="16"/>
  <c r="J155" i="16" s="1"/>
  <c r="J156" i="16"/>
  <c r="J158" i="16"/>
  <c r="J159" i="16"/>
  <c r="J165" i="16"/>
  <c r="J166" i="16"/>
  <c r="F168" i="16"/>
  <c r="J168" i="16"/>
  <c r="J169" i="16"/>
  <c r="J171" i="16"/>
  <c r="J172" i="16"/>
  <c r="J174" i="16"/>
  <c r="J175" i="16"/>
  <c r="F177" i="16"/>
  <c r="J177" i="16" s="1"/>
  <c r="J178" i="16"/>
  <c r="J180" i="16"/>
  <c r="J181" i="16"/>
  <c r="J184" i="16"/>
  <c r="F186" i="16"/>
  <c r="J186" i="16" s="1"/>
  <c r="J187" i="16"/>
  <c r="F189" i="16"/>
  <c r="J189" i="16" s="1"/>
  <c r="J190" i="16"/>
  <c r="J192" i="16"/>
  <c r="J193" i="16"/>
  <c r="J195" i="16"/>
  <c r="J196" i="16"/>
  <c r="J198" i="16"/>
  <c r="J199" i="16"/>
  <c r="F201" i="16"/>
  <c r="J201" i="16" s="1"/>
  <c r="J202" i="16"/>
  <c r="J208" i="16"/>
  <c r="J226" i="16" s="1"/>
  <c r="J287" i="16" s="1"/>
  <c r="J209" i="16"/>
  <c r="J211" i="16"/>
  <c r="J212" i="16"/>
  <c r="J214" i="16"/>
  <c r="J215" i="16"/>
  <c r="J217" i="16"/>
  <c r="J218" i="16"/>
  <c r="J220" i="16"/>
  <c r="J221" i="16"/>
  <c r="J223" i="16"/>
  <c r="J224" i="16"/>
  <c r="F230" i="16"/>
  <c r="J230" i="16"/>
  <c r="J231" i="16"/>
  <c r="J233" i="16"/>
  <c r="J234" i="16"/>
  <c r="J236" i="16"/>
  <c r="J237" i="16"/>
  <c r="J239" i="16"/>
  <c r="J240" i="16"/>
  <c r="J242" i="16"/>
  <c r="J243" i="16"/>
  <c r="J245" i="16"/>
  <c r="J246" i="16"/>
  <c r="F248" i="16"/>
  <c r="J248" i="16" s="1"/>
  <c r="J249" i="16"/>
  <c r="J259" i="16"/>
  <c r="J266" i="16"/>
  <c r="J40" i="16" l="1"/>
  <c r="J279" i="16" s="1"/>
  <c r="J161" i="16"/>
  <c r="J285" i="16" s="1"/>
  <c r="J129" i="16"/>
  <c r="J283" i="16" s="1"/>
  <c r="J204" i="16"/>
  <c r="J286" i="16" s="1"/>
  <c r="J95" i="16"/>
  <c r="J282" i="16" s="1"/>
  <c r="J70" i="16"/>
  <c r="J280" i="16" s="1"/>
  <c r="J251" i="16"/>
  <c r="J288" i="16" s="1"/>
  <c r="F183" i="16"/>
  <c r="J183" i="16" s="1"/>
  <c r="F31" i="18"/>
  <c r="F41" i="18" s="1"/>
  <c r="F68" i="18" s="1"/>
  <c r="H265" i="16" s="1"/>
  <c r="J265" i="16" s="1"/>
  <c r="J268" i="16" s="1"/>
  <c r="J290" i="16" s="1"/>
  <c r="J292" i="16" l="1"/>
  <c r="J294" i="16" s="1"/>
  <c r="J296" i="16" s="1"/>
  <c r="J298" i="16" s="1"/>
  <c r="J300" i="16" s="1"/>
  <c r="J302" i="16" s="1"/>
  <c r="J304" i="16" s="1"/>
  <c r="J306" i="16" s="1"/>
  <c r="J308" i="16" s="1"/>
  <c r="I4" i="15" l="1"/>
  <c r="H4" i="15"/>
  <c r="J4" i="15" s="1"/>
  <c r="G4" i="15"/>
  <c r="H265" i="6" l="1"/>
  <c r="H258" i="6"/>
  <c r="H265" i="3"/>
  <c r="H258" i="3"/>
  <c r="F65" i="8" l="1"/>
  <c r="F63" i="8"/>
  <c r="F61" i="8"/>
  <c r="F59" i="8"/>
  <c r="F57" i="8"/>
  <c r="F55" i="8"/>
  <c r="F53" i="8"/>
  <c r="F51" i="8"/>
  <c r="F49" i="8"/>
  <c r="D47" i="8"/>
  <c r="F47" i="8" s="1"/>
  <c r="F45" i="8"/>
  <c r="D45" i="8"/>
  <c r="F37" i="8"/>
  <c r="F35" i="8"/>
  <c r="F33" i="8"/>
  <c r="F31" i="8"/>
  <c r="D31" i="8"/>
  <c r="D39" i="8" s="1"/>
  <c r="F39" i="8" s="1"/>
  <c r="F26" i="8"/>
  <c r="F24" i="8"/>
  <c r="F22" i="8"/>
  <c r="F20" i="8"/>
  <c r="D14" i="8"/>
  <c r="F14" i="8" s="1"/>
  <c r="F10" i="8"/>
  <c r="F8" i="8"/>
  <c r="D6" i="8"/>
  <c r="F6" i="8" s="1"/>
  <c r="F12" i="8" s="1"/>
  <c r="F28" i="7"/>
  <c r="F26" i="7"/>
  <c r="F24" i="7"/>
  <c r="F22" i="7"/>
  <c r="F20" i="7"/>
  <c r="F18" i="7"/>
  <c r="F16" i="7"/>
  <c r="F14" i="7"/>
  <c r="F12" i="7"/>
  <c r="F10" i="7"/>
  <c r="F8" i="7"/>
  <c r="F6" i="7"/>
  <c r="J266" i="6"/>
  <c r="J259" i="6"/>
  <c r="F248" i="6"/>
  <c r="J249" i="6" s="1"/>
  <c r="J246" i="6"/>
  <c r="J245" i="6"/>
  <c r="J243" i="6"/>
  <c r="J242" i="6"/>
  <c r="J240" i="6"/>
  <c r="J239" i="6"/>
  <c r="J237" i="6"/>
  <c r="J236" i="6"/>
  <c r="J234" i="6"/>
  <c r="J233" i="6"/>
  <c r="F230" i="6"/>
  <c r="J231" i="6" s="1"/>
  <c r="J224" i="6"/>
  <c r="J223" i="6"/>
  <c r="J221" i="6"/>
  <c r="J220" i="6"/>
  <c r="J218" i="6"/>
  <c r="J217" i="6"/>
  <c r="J215" i="6"/>
  <c r="J214" i="6"/>
  <c r="J212" i="6"/>
  <c r="J211" i="6"/>
  <c r="J209" i="6"/>
  <c r="J208" i="6"/>
  <c r="J202" i="6"/>
  <c r="J201" i="6"/>
  <c r="F201" i="6"/>
  <c r="J199" i="6"/>
  <c r="J198" i="6"/>
  <c r="J196" i="6"/>
  <c r="J195" i="6"/>
  <c r="J193" i="6"/>
  <c r="J192" i="6"/>
  <c r="J190" i="6"/>
  <c r="F189" i="6"/>
  <c r="J189" i="6" s="1"/>
  <c r="J187" i="6"/>
  <c r="F186" i="6"/>
  <c r="J186" i="6" s="1"/>
  <c r="J184" i="6"/>
  <c r="F183" i="6"/>
  <c r="J183" i="6" s="1"/>
  <c r="J181" i="6"/>
  <c r="J180" i="6"/>
  <c r="J178" i="6"/>
  <c r="F177" i="6"/>
  <c r="J177" i="6" s="1"/>
  <c r="J175" i="6"/>
  <c r="J174" i="6"/>
  <c r="J172" i="6"/>
  <c r="J171" i="6"/>
  <c r="J169" i="6"/>
  <c r="J168" i="6"/>
  <c r="F168" i="6"/>
  <c r="J166" i="6"/>
  <c r="J165" i="6"/>
  <c r="J159" i="6"/>
  <c r="J158" i="6"/>
  <c r="J156" i="6"/>
  <c r="J155" i="6"/>
  <c r="J153" i="6"/>
  <c r="J152" i="6"/>
  <c r="J150" i="6"/>
  <c r="F149" i="6"/>
  <c r="J149" i="6" s="1"/>
  <c r="J147" i="6"/>
  <c r="J146" i="6"/>
  <c r="J144" i="6"/>
  <c r="J143" i="6"/>
  <c r="J137" i="6"/>
  <c r="F136" i="6"/>
  <c r="J136" i="6" s="1"/>
  <c r="J134" i="6"/>
  <c r="J133" i="6"/>
  <c r="J127" i="6"/>
  <c r="J126" i="6"/>
  <c r="J124" i="6"/>
  <c r="J123" i="6"/>
  <c r="J121" i="6"/>
  <c r="J120" i="6"/>
  <c r="J118" i="6"/>
  <c r="J117" i="6"/>
  <c r="J115" i="6"/>
  <c r="J114" i="6"/>
  <c r="J112" i="6"/>
  <c r="F111" i="6"/>
  <c r="J111" i="6" s="1"/>
  <c r="J109" i="6"/>
  <c r="J108" i="6"/>
  <c r="J106" i="6"/>
  <c r="J105" i="6"/>
  <c r="J103" i="6"/>
  <c r="J102" i="6"/>
  <c r="J100" i="6"/>
  <c r="J99" i="6"/>
  <c r="J93" i="6"/>
  <c r="J92" i="6"/>
  <c r="F92" i="6"/>
  <c r="J90" i="6"/>
  <c r="F89" i="6"/>
  <c r="J89" i="6" s="1"/>
  <c r="J83" i="6"/>
  <c r="J82" i="6"/>
  <c r="J81" i="6"/>
  <c r="F81" i="6"/>
  <c r="J80" i="6"/>
  <c r="F80" i="6"/>
  <c r="J79" i="6"/>
  <c r="J78" i="6"/>
  <c r="J85" i="6" s="1"/>
  <c r="J281" i="6" s="1"/>
  <c r="J77" i="6"/>
  <c r="J76" i="6"/>
  <c r="J68" i="6"/>
  <c r="J67" i="6"/>
  <c r="J65" i="6"/>
  <c r="J64" i="6"/>
  <c r="J62" i="6"/>
  <c r="J61" i="6"/>
  <c r="J59" i="6"/>
  <c r="J58" i="6"/>
  <c r="J56" i="6"/>
  <c r="J55" i="6"/>
  <c r="J53" i="6"/>
  <c r="F52" i="6"/>
  <c r="J52" i="6" s="1"/>
  <c r="J50" i="6"/>
  <c r="F49" i="6"/>
  <c r="J49" i="6" s="1"/>
  <c r="J47" i="6"/>
  <c r="J46" i="6"/>
  <c r="F46" i="6"/>
  <c r="J37" i="6"/>
  <c r="F37" i="6"/>
  <c r="F34" i="6"/>
  <c r="J34" i="6" s="1"/>
  <c r="F31" i="6"/>
  <c r="J31" i="6" s="1"/>
  <c r="F28" i="6"/>
  <c r="J28" i="6" s="1"/>
  <c r="J25" i="6"/>
  <c r="F65" i="5"/>
  <c r="F63" i="5"/>
  <c r="F61" i="5"/>
  <c r="F59" i="5"/>
  <c r="F57" i="5"/>
  <c r="F55" i="5"/>
  <c r="F53" i="5"/>
  <c r="F51" i="5"/>
  <c r="F49" i="5"/>
  <c r="F47" i="5"/>
  <c r="F45" i="5"/>
  <c r="D45" i="5"/>
  <c r="F39" i="5"/>
  <c r="D39" i="5"/>
  <c r="F37" i="5"/>
  <c r="F35" i="5"/>
  <c r="F33" i="5"/>
  <c r="F31" i="5"/>
  <c r="D31" i="5"/>
  <c r="F26" i="5"/>
  <c r="F24" i="5"/>
  <c r="F22" i="5"/>
  <c r="F20" i="5"/>
  <c r="D14" i="5"/>
  <c r="F14" i="5" s="1"/>
  <c r="F10" i="5"/>
  <c r="F8" i="5"/>
  <c r="D6" i="5"/>
  <c r="F6" i="5" s="1"/>
  <c r="F12" i="5" s="1"/>
  <c r="F28" i="4"/>
  <c r="F26" i="4"/>
  <c r="F24" i="4"/>
  <c r="F22" i="4"/>
  <c r="F20" i="4"/>
  <c r="F18" i="4"/>
  <c r="F16" i="4"/>
  <c r="F14" i="4"/>
  <c r="F12" i="4"/>
  <c r="F10" i="4"/>
  <c r="F8" i="4"/>
  <c r="F6" i="4"/>
  <c r="J266" i="3"/>
  <c r="J259" i="3"/>
  <c r="J249" i="3"/>
  <c r="F248" i="3"/>
  <c r="J248" i="3" s="1"/>
  <c r="J246" i="3"/>
  <c r="J245" i="3"/>
  <c r="J243" i="3"/>
  <c r="J242" i="3"/>
  <c r="J240" i="3"/>
  <c r="J239" i="3"/>
  <c r="J237" i="3"/>
  <c r="J236" i="3"/>
  <c r="J234" i="3"/>
  <c r="J233" i="3"/>
  <c r="J231" i="3"/>
  <c r="F230" i="3"/>
  <c r="J230" i="3" s="1"/>
  <c r="J224" i="3"/>
  <c r="J223" i="3"/>
  <c r="J221" i="3"/>
  <c r="J220" i="3"/>
  <c r="J218" i="3"/>
  <c r="J217" i="3"/>
  <c r="J215" i="3"/>
  <c r="J214" i="3"/>
  <c r="J212" i="3"/>
  <c r="J211" i="3"/>
  <c r="J209" i="3"/>
  <c r="J208" i="3"/>
  <c r="J202" i="3"/>
  <c r="J201" i="3"/>
  <c r="F201" i="3"/>
  <c r="J199" i="3"/>
  <c r="J198" i="3"/>
  <c r="J196" i="3"/>
  <c r="J195" i="3"/>
  <c r="J193" i="3"/>
  <c r="J192" i="3"/>
  <c r="J190" i="3"/>
  <c r="F189" i="3"/>
  <c r="J189" i="3" s="1"/>
  <c r="J187" i="3"/>
  <c r="F186" i="3"/>
  <c r="J186" i="3" s="1"/>
  <c r="J184" i="3"/>
  <c r="J181" i="3"/>
  <c r="J180" i="3"/>
  <c r="J178" i="3"/>
  <c r="F177" i="3"/>
  <c r="F183" i="3" s="1"/>
  <c r="J183" i="3" s="1"/>
  <c r="J175" i="3"/>
  <c r="J174" i="3"/>
  <c r="J172" i="3"/>
  <c r="J171" i="3"/>
  <c r="J169" i="3"/>
  <c r="J168" i="3"/>
  <c r="F168" i="3"/>
  <c r="J166" i="3"/>
  <c r="F165" i="3"/>
  <c r="J165" i="3" s="1"/>
  <c r="J159" i="3"/>
  <c r="J158" i="3"/>
  <c r="J156" i="3"/>
  <c r="J155" i="3"/>
  <c r="J153" i="3"/>
  <c r="F152" i="3"/>
  <c r="J152" i="3" s="1"/>
  <c r="J150" i="3"/>
  <c r="F149" i="3"/>
  <c r="J149" i="3" s="1"/>
  <c r="J147" i="3"/>
  <c r="J146" i="3"/>
  <c r="J144" i="3"/>
  <c r="J143" i="3"/>
  <c r="J137" i="3"/>
  <c r="F136" i="3"/>
  <c r="J136" i="3" s="1"/>
  <c r="J134" i="3"/>
  <c r="F133" i="3"/>
  <c r="J133" i="3" s="1"/>
  <c r="J127" i="3"/>
  <c r="J126" i="3"/>
  <c r="J124" i="3"/>
  <c r="J123" i="3"/>
  <c r="J121" i="3"/>
  <c r="J120" i="3"/>
  <c r="J118" i="3"/>
  <c r="J117" i="3"/>
  <c r="J115" i="3"/>
  <c r="J114" i="3"/>
  <c r="J112" i="3"/>
  <c r="F111" i="3"/>
  <c r="J111" i="3" s="1"/>
  <c r="J109" i="3"/>
  <c r="J108" i="3"/>
  <c r="J106" i="3"/>
  <c r="J105" i="3"/>
  <c r="J103" i="3"/>
  <c r="J102" i="3"/>
  <c r="J100" i="3"/>
  <c r="J99" i="3"/>
  <c r="J93" i="3"/>
  <c r="F92" i="3"/>
  <c r="J92" i="3" s="1"/>
  <c r="J90" i="3"/>
  <c r="F89" i="3"/>
  <c r="J89" i="3" s="1"/>
  <c r="J83" i="3"/>
  <c r="J82" i="3"/>
  <c r="F81" i="3"/>
  <c r="J81" i="3" s="1"/>
  <c r="F80" i="3"/>
  <c r="J80" i="3" s="1"/>
  <c r="F79" i="3"/>
  <c r="J79" i="3" s="1"/>
  <c r="J78" i="3"/>
  <c r="J77" i="3"/>
  <c r="J76" i="3"/>
  <c r="J68" i="3"/>
  <c r="J67" i="3"/>
  <c r="J65" i="3"/>
  <c r="J64" i="3"/>
  <c r="J62" i="3"/>
  <c r="J61" i="3"/>
  <c r="J59" i="3"/>
  <c r="J58" i="3"/>
  <c r="J56" i="3"/>
  <c r="J55" i="3"/>
  <c r="J53" i="3"/>
  <c r="F52" i="3"/>
  <c r="J52" i="3" s="1"/>
  <c r="J50" i="3"/>
  <c r="J49" i="3"/>
  <c r="F49" i="3"/>
  <c r="J47" i="3"/>
  <c r="F46" i="3"/>
  <c r="J46" i="3" s="1"/>
  <c r="J37" i="3"/>
  <c r="F34" i="3"/>
  <c r="J34" i="3" s="1"/>
  <c r="F31" i="3"/>
  <c r="J31" i="3" s="1"/>
  <c r="F28" i="3"/>
  <c r="J28" i="3" s="1"/>
  <c r="J25" i="3"/>
  <c r="F28" i="8" l="1"/>
  <c r="F41" i="8"/>
  <c r="F31" i="7"/>
  <c r="J129" i="6"/>
  <c r="J283" i="6" s="1"/>
  <c r="J95" i="6"/>
  <c r="J282" i="6" s="1"/>
  <c r="F28" i="5"/>
  <c r="F41" i="5"/>
  <c r="F67" i="5"/>
  <c r="F31" i="4"/>
  <c r="J129" i="3"/>
  <c r="J283" i="3" s="1"/>
  <c r="J95" i="3"/>
  <c r="J282" i="3" s="1"/>
  <c r="J226" i="6"/>
  <c r="J287" i="6" s="1"/>
  <c r="J161" i="6"/>
  <c r="J285" i="6" s="1"/>
  <c r="J40" i="6"/>
  <c r="J279" i="6" s="1"/>
  <c r="J139" i="6"/>
  <c r="J284" i="6" s="1"/>
  <c r="J226" i="3"/>
  <c r="J287" i="3" s="1"/>
  <c r="J139" i="3"/>
  <c r="J284" i="3" s="1"/>
  <c r="J70" i="3"/>
  <c r="J280" i="3" s="1"/>
  <c r="J40" i="3"/>
  <c r="J279" i="3" s="1"/>
  <c r="J85" i="3"/>
  <c r="J281" i="3" s="1"/>
  <c r="J251" i="3"/>
  <c r="J288" i="3" s="1"/>
  <c r="J70" i="6"/>
  <c r="J280" i="6" s="1"/>
  <c r="J204" i="3"/>
  <c r="J286" i="3" s="1"/>
  <c r="J204" i="6"/>
  <c r="J286" i="6" s="1"/>
  <c r="F67" i="8"/>
  <c r="J161" i="3"/>
  <c r="J285" i="3" s="1"/>
  <c r="J248" i="6"/>
  <c r="J177" i="3"/>
  <c r="J230" i="6"/>
  <c r="F68" i="8" l="1"/>
  <c r="F68" i="5"/>
  <c r="J265" i="3" s="1"/>
  <c r="J258" i="3"/>
  <c r="J261" i="3" s="1"/>
  <c r="J289" i="3" s="1"/>
  <c r="J258" i="6"/>
  <c r="J261" i="6" s="1"/>
  <c r="J289" i="6" s="1"/>
  <c r="J251" i="6"/>
  <c r="J288" i="6" s="1"/>
  <c r="J265" i="6" l="1"/>
  <c r="J268" i="6" s="1"/>
  <c r="J290" i="6" s="1"/>
  <c r="J292" i="6" s="1"/>
  <c r="J298" i="6" s="1"/>
  <c r="J300" i="6" s="1"/>
  <c r="J302" i="6" s="1"/>
  <c r="J304" i="6" s="1"/>
  <c r="G7" i="15" s="1"/>
  <c r="J268" i="3"/>
  <c r="J290" i="3"/>
  <c r="J292" i="3" s="1"/>
  <c r="J298" i="3" s="1"/>
  <c r="J300" i="3" s="1"/>
  <c r="J302" i="3" s="1"/>
  <c r="J304" i="3" s="1"/>
  <c r="J294" i="6" l="1"/>
  <c r="J296" i="6" s="1"/>
  <c r="J306" i="3"/>
  <c r="J308" i="3" s="1"/>
  <c r="J294" i="3"/>
  <c r="J296" i="3" s="1"/>
  <c r="H7" i="15"/>
  <c r="I7" i="15"/>
  <c r="J306" i="6"/>
  <c r="J308" i="6" s="1"/>
  <c r="J7" i="15" l="1"/>
  <c r="J9" i="15" s="1"/>
</calcChain>
</file>

<file path=xl/sharedStrings.xml><?xml version="1.0" encoding="utf-8"?>
<sst xmlns="http://schemas.openxmlformats.org/spreadsheetml/2006/main" count="1902" uniqueCount="404">
  <si>
    <t>Summary budget for LOT 3 IDP housing project</t>
  </si>
  <si>
    <t>No</t>
  </si>
  <si>
    <t>Works</t>
  </si>
  <si>
    <t>cadastrial code</t>
  </si>
  <si>
    <t>mez.unit</t>
  </si>
  <si>
    <t>Quant</t>
  </si>
  <si>
    <t>Price(net)</t>
  </si>
  <si>
    <t>Total (NET)</t>
  </si>
  <si>
    <t>Price(gross)</t>
  </si>
  <si>
    <t>Total (GROSS)</t>
  </si>
  <si>
    <t>Houses 8x8m</t>
  </si>
  <si>
    <t>01.72.14.036.795</t>
  </si>
  <si>
    <t>pcs</t>
  </si>
  <si>
    <t>01.72.14.094.165</t>
  </si>
  <si>
    <t>81.08.06.437</t>
  </si>
  <si>
    <t>Houses 8x10m</t>
  </si>
  <si>
    <t>72.13.09.048</t>
  </si>
  <si>
    <t>Houses 9x11m</t>
  </si>
  <si>
    <t>72.16.23.040</t>
  </si>
  <si>
    <t>Total</t>
  </si>
  <si>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</si>
  <si>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</si>
  <si>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</si>
  <si>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</si>
  <si>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</si>
  <si>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</si>
  <si>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</si>
  <si>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</si>
  <si>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</si>
  <si>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</si>
  <si>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</si>
  <si>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</si>
  <si>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</si>
  <si>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</si>
  <si>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</si>
  <si>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</si>
  <si>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</si>
  <si>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</si>
  <si>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</si>
  <si>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</si>
  <si>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</si>
  <si>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</si>
  <si>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</si>
  <si>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</si>
  <si>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</si>
  <si>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</si>
  <si>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</si>
  <si>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</si>
  <si>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</si>
  <si>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</si>
  <si>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</si>
  <si>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</si>
  <si>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</si>
  <si>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</si>
  <si>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</si>
  <si>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</si>
  <si>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</si>
  <si>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</si>
  <si>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</si>
  <si>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</si>
  <si>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</si>
  <si>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</si>
  <si>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</si>
  <si>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</si>
  <si>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</si>
  <si>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</si>
  <si>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</si>
  <si>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</si>
  <si>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</si>
  <si>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</si>
  <si>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</si>
  <si>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</si>
  <si>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</si>
  <si>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</si>
  <si>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</si>
  <si>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</si>
  <si>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</si>
  <si>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</si>
  <si>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</si>
  <si>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</si>
  <si>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</si>
  <si>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</si>
  <si>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</si>
  <si>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</si>
  <si>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</si>
  <si>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</si>
  <si>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</si>
  <si>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</si>
  <si>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</si>
  <si>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</si>
  <si>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</si>
  <si>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</si>
  <si>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</si>
  <si>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</si>
  <si>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</si>
  <si>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</si>
  <si>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</si>
  <si>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</si>
  <si>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</si>
  <si>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</si>
  <si>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</si>
  <si>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</si>
  <si>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</si>
  <si>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</si>
  <si>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</si>
  <si>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</si>
  <si>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</si>
  <si>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</si>
  <si>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</si>
  <si>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</si>
  <si>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</si>
  <si>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</si>
  <si>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</si>
  <si>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</si>
  <si>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</si>
  <si>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</si>
  <si>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</si>
  <si>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</si>
  <si>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</si>
  <si>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</si>
  <si>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</si>
  <si>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</si>
  <si>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</si>
  <si>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</si>
  <si>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</si>
  <si>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</si>
  <si>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</si>
  <si>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</si>
  <si>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</si>
  <si>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</si>
  <si>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</si>
  <si>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</si>
  <si>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</si>
  <si>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</si>
  <si>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</si>
  <si>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</si>
  <si>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</si>
  <si>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</si>
  <si>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</si>
  <si>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</si>
  <si>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</si>
  <si>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</si>
  <si>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</si>
  <si>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</si>
  <si>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</si>
  <si>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</si>
  <si>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</si>
  <si>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</si>
  <si>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</si>
  <si>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</si>
  <si>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</si>
  <si>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</si>
  <si>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</si>
  <si>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</si>
  <si>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</si>
  <si>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</si>
  <si>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</si>
  <si>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</si>
  <si>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</si>
  <si>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</si>
  <si>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</si>
  <si>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</si>
  <si>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</si>
  <si>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</si>
  <si>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</si>
  <si>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</si>
  <si>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</si>
  <si>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</si>
  <si>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</si>
  <si>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</si>
  <si>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</si>
  <si>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</si>
  <si>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</si>
  <si>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</si>
  <si>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</si>
  <si>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</si>
  <si>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</si>
  <si>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</si>
  <si>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</si>
  <si>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</si>
  <si>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</si>
  <si>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</si>
  <si>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</si>
  <si>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</si>
  <si>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</si>
  <si>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</si>
  <si>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</si>
  <si>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</si>
  <si>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</si>
  <si>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</si>
  <si>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</si>
  <si>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</si>
  <si>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</si>
  <si>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</si>
  <si>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</si>
  <si>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</si>
  <si>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</si>
  <si>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</si>
  <si>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</si>
  <si>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</si>
  <si>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</si>
  <si>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</si>
  <si>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</si>
  <si>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</si>
  <si>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</si>
  <si>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</si>
  <si>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</si>
  <si>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</si>
  <si>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</si>
  <si>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</si>
  <si>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</si>
  <si>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</si>
  <si>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</si>
  <si>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</si>
  <si>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</si>
  <si>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</si>
  <si>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</si>
  <si>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</si>
  <si>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</si>
  <si>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</si>
  <si>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</si>
  <si>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</si>
  <si>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</si>
  <si>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</si>
  <si>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</si>
  <si>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</si>
  <si>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</si>
  <si>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</si>
  <si>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</si>
  <si>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</si>
  <si>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</si>
  <si>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</si>
  <si>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</si>
  <si>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</si>
  <si>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</si>
  <si>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</si>
  <si>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</si>
  <si>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</si>
  <si>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</si>
  <si>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</si>
  <si>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</si>
  <si>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</si>
  <si>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</si>
  <si>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</si>
  <si>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</si>
  <si>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</si>
  <si>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</si>
  <si>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</si>
  <si>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</si>
  <si>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</si>
  <si>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</si>
  <si>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</si>
  <si>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</si>
  <si>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t>Signature/ხელმოწერა</t>
  </si>
  <si>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</si>
  <si>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</si>
  <si>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</si>
  <si>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</si>
  <si>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</si>
  <si>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</si>
  <si>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</si>
  <si>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</si>
  <si>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</si>
  <si>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</si>
  <si>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</si>
  <si>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</si>
  <si>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</si>
  <si>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</si>
  <si>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</si>
  <si>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</si>
  <si>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</si>
  <si>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</si>
  <si>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</si>
  <si>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</si>
  <si>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</si>
  <si>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</si>
  <si>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</si>
  <si>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</si>
  <si>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</si>
  <si>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</si>
  <si>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</si>
  <si>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</si>
  <si>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</si>
  <si>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</si>
  <si>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</si>
  <si>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</si>
  <si>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</si>
  <si>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</si>
  <si>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</si>
  <si>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</si>
  <si>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</si>
  <si>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</si>
  <si>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</si>
  <si>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</si>
  <si>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</si>
  <si>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</si>
  <si>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</si>
  <si>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</si>
  <si>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</si>
  <si>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</si>
  <si>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</si>
  <si>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</si>
  <si>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</si>
  <si>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</si>
  <si>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</si>
  <si>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</si>
  <si>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</si>
  <si>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</si>
  <si>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</si>
  <si>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</si>
  <si>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</si>
  <si>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</si>
  <si>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</si>
  <si>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</si>
  <si>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</si>
  <si>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</si>
  <si>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</si>
  <si>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</si>
  <si>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</si>
  <si>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</si>
  <si>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</si>
  <si>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</si>
  <si>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</si>
  <si>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</si>
  <si>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</si>
  <si>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</si>
  <si>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</si>
  <si>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</si>
  <si>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</si>
  <si>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</si>
  <si>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</si>
  <si>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</si>
  <si>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</si>
  <si>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</si>
  <si>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</si>
  <si>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</si>
  <si>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</si>
  <si>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</si>
  <si>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</si>
  <si>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</si>
  <si>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</si>
  <si>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</si>
  <si>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</si>
  <si>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</si>
  <si>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</si>
  <si>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</si>
  <si>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</si>
  <si>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</si>
  <si>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</si>
  <si>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</si>
  <si>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</si>
  <si>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</si>
  <si>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</si>
  <si>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</si>
  <si>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</si>
  <si>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</si>
  <si>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</si>
  <si>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</si>
  <si>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</si>
  <si>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</si>
  <si>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</si>
  <si>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</si>
  <si>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</si>
  <si>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</si>
  <si>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</si>
  <si>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</si>
  <si>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</si>
  <si>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</si>
  <si>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</si>
  <si>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</si>
  <si>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</si>
  <si>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</si>
  <si>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</si>
  <si>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</si>
  <si>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</si>
  <si>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</si>
  <si>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</si>
  <si>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</si>
  <si>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</si>
  <si>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</si>
  <si>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</si>
  <si>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</si>
  <si>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</si>
  <si>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</si>
  <si>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</si>
  <si>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</si>
  <si>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</si>
  <si>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</si>
  <si>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</si>
  <si>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</si>
  <si>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</si>
  <si>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</si>
  <si>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</si>
  <si>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r>
      <t xml:space="preserve">      BILL OF QUANTITIES     House 89.6m</t>
    </r>
    <r>
      <rPr>
        <b/>
        <vertAlign val="superscript"/>
        <sz val="14"/>
        <rFont val="Arial"/>
        <family val="2"/>
        <charset val="204"/>
      </rPr>
      <t>2</t>
    </r>
    <r>
      <rPr>
        <b/>
        <sz val="14"/>
        <rFont val="Arial"/>
        <family val="2"/>
      </rPr>
      <t xml:space="preserve"> (9,0x11,0m)   </t>
    </r>
  </si>
  <si>
    <t>VILLAGE</t>
  </si>
  <si>
    <t>სახურავის ფენილის მოწყობა შეღებილი პროფილირებული ფენილით (სისქe 0.5მმ)</t>
  </si>
  <si>
    <t xml:space="preserve">Installation of the hydroinsulation under kitchen and bathroom floor with linokrone (one layer) </t>
  </si>
  <si>
    <t>ჰიდროიზოლაციის მოწყობა სამზარეულოს და აბაზანის იატაკის ქვეშ ლინოკრონით (ერთი ფენა)</t>
  </si>
  <si>
    <t xml:space="preserve">კიბის მარშისთვის ლითონის კუთხოვანის მოწყობა 63x63x4მმ </t>
  </si>
  <si>
    <r>
      <rPr>
        <b/>
        <sz val="12"/>
        <rFont val="Arial"/>
        <family val="2"/>
        <charset val="204"/>
      </rPr>
      <t>OVERHEAD EXPENSES %</t>
    </r>
    <r>
      <rPr>
        <sz val="12"/>
        <rFont val="Arial"/>
        <family val="2"/>
        <charset val="204"/>
      </rPr>
      <t xml:space="preserve">  
</t>
    </r>
    <r>
      <rPr>
        <sz val="12"/>
        <rFont val="AcadNusx"/>
      </rPr>
      <t xml:space="preserve">zednadebi xarjebi % </t>
    </r>
  </si>
  <si>
    <r>
      <t xml:space="preserve">GRAND TOTAL
</t>
    </r>
    <r>
      <rPr>
        <b/>
        <sz val="14"/>
        <rFont val="AcadNusx"/>
      </rPr>
      <t>sul xarjTaRricxviT</t>
    </r>
  </si>
  <si>
    <r>
      <t>Bill of quantity for electrical instalation  -  HOUSE 89.6m</t>
    </r>
    <r>
      <rPr>
        <b/>
        <vertAlign val="superscript"/>
        <sz val="16"/>
        <rFont val="Arial"/>
        <family val="2"/>
      </rPr>
      <t xml:space="preserve">2 
</t>
    </r>
    <r>
      <rPr>
        <b/>
        <sz val="16"/>
        <rFont val="Arial"/>
        <family val="2"/>
      </rPr>
      <t>ხარჯთაღრიცხვა ელექტროსამუშაოებისთის სახლი 89.6მ</t>
    </r>
    <r>
      <rPr>
        <b/>
        <vertAlign val="superscript"/>
        <sz val="16"/>
        <rFont val="Arial"/>
        <family val="2"/>
        <charset val="204"/>
      </rPr>
      <t>2</t>
    </r>
  </si>
  <si>
    <r>
      <t>Bill of quantity of the waterworks and sewage system instalations - HOUSE 89.6m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</si>
  <si>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89.6m</t>
    </r>
    <r>
      <rPr>
        <vertAlign val="superscript"/>
        <sz val="14"/>
        <rFont val="Arial"/>
        <family val="2"/>
        <charset val="204"/>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</si>
</sst>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 numFmtId="172" formatCode="#,##0.00\ [$€-1];[Red]\-#,##0.00\ [$€-1]"/>
    <numFmt numFmtId="173" formatCode="_(&quot;$&quot;* #,##0.00000_);_(&quot;$&quot;* \(#,##0.00000\);_(&quot;$&quot;* &quot;-&quot;??_);_(@_)"/>
  </numFmts>
  <fonts count="52">
    <font>
      <sz val="11"/>
      <color theme="1"/>
      <name val="Calibri"/>
      <family val="2"/>
      <scheme val="minor"/>
    </font>
    <font>
      <sz val="10"/>
      <color theme="1"/>
      <name val="Calibri"/>
      <family val="2"/>
      <scheme val="minor"/>
    </font>
    <font>
      <sz val="10"/>
      <name val="Arial"/>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6"/>
      <name val="Arial"/>
      <family val="2"/>
      <charset val="204"/>
    </font>
    <font>
      <b/>
      <sz val="10"/>
      <name val="Calibri"/>
      <family val="2"/>
      <scheme val="minor"/>
    </font>
    <font>
      <b/>
      <sz val="12"/>
      <name val="Calibri"/>
      <family val="2"/>
      <scheme val="minor"/>
    </font>
    <font>
      <b/>
      <sz val="16"/>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s>
  <cellStyleXfs count="4">
    <xf numFmtId="0" fontId="0" fillId="0" borderId="0"/>
    <xf numFmtId="0" fontId="2" fillId="0" borderId="0"/>
    <xf numFmtId="43" fontId="2" fillId="0" borderId="0" applyFont="0" applyFill="0" applyBorder="0" applyAlignment="0" applyProtection="0"/>
    <xf numFmtId="0" fontId="13" fillId="0" borderId="0"/>
  </cellStyleXfs>
  <cellXfs count="405">
    <xf numFmtId="0" fontId="0" fillId="0" borderId="0" xfId="0"/>
    <xf numFmtId="0" fontId="0" fillId="0" borderId="1" xfId="0" applyBorder="1"/>
    <xf numFmtId="0" fontId="2" fillId="0" borderId="0" xfId="1"/>
    <xf numFmtId="0" fontId="5" fillId="0" borderId="0" xfId="1" applyFont="1" applyAlignment="1">
      <alignment horizontal="left"/>
    </xf>
    <xf numFmtId="0" fontId="5" fillId="3" borderId="13" xfId="1" applyFont="1" applyFill="1" applyBorder="1" applyAlignment="1">
      <alignment horizontal="center" wrapText="1"/>
    </xf>
    <xf numFmtId="0" fontId="6" fillId="3" borderId="14" xfId="1" applyFont="1" applyFill="1" applyBorder="1" applyAlignment="1">
      <alignment horizontal="center"/>
    </xf>
    <xf numFmtId="0" fontId="5" fillId="0" borderId="0" xfId="1" applyFont="1"/>
    <xf numFmtId="0" fontId="5" fillId="0" borderId="15" xfId="1" applyFont="1" applyBorder="1" applyAlignment="1">
      <alignment wrapText="1"/>
    </xf>
    <xf numFmtId="0" fontId="2" fillId="5" borderId="0" xfId="1" applyFill="1"/>
    <xf numFmtId="0" fontId="10" fillId="0" borderId="0" xfId="1" applyFont="1"/>
    <xf numFmtId="0" fontId="11" fillId="3" borderId="16" xfId="1" applyFont="1" applyFill="1" applyBorder="1" applyAlignment="1">
      <alignment horizontal="left"/>
    </xf>
    <xf numFmtId="0" fontId="2" fillId="3" borderId="17" xfId="1" applyFill="1" applyBorder="1"/>
    <xf numFmtId="0" fontId="11" fillId="3" borderId="21" xfId="1" applyFont="1" applyFill="1" applyBorder="1" applyAlignment="1">
      <alignment horizontal="center"/>
    </xf>
    <xf numFmtId="0" fontId="2" fillId="3" borderId="2" xfId="1" applyFill="1" applyBorder="1"/>
    <xf numFmtId="0" fontId="13" fillId="0" borderId="4" xfId="1" applyFont="1" applyBorder="1"/>
    <xf numFmtId="0" fontId="2" fillId="0" borderId="3" xfId="1" applyBorder="1"/>
    <xf numFmtId="0" fontId="2" fillId="0" borderId="23" xfId="1" applyBorder="1"/>
    <xf numFmtId="0" fontId="2" fillId="0" borderId="22" xfId="1" applyBorder="1"/>
    <xf numFmtId="0" fontId="11" fillId="0" borderId="0" xfId="1" applyFont="1" applyAlignment="1">
      <alignment horizontal="center"/>
    </xf>
    <xf numFmtId="0" fontId="10" fillId="6" borderId="24" xfId="1" applyFont="1" applyFill="1" applyBorder="1"/>
    <xf numFmtId="0" fontId="2" fillId="6" borderId="25" xfId="1" applyFill="1" applyBorder="1"/>
    <xf numFmtId="0" fontId="11" fillId="6" borderId="25" xfId="1" applyFont="1" applyFill="1" applyBorder="1" applyAlignment="1">
      <alignment horizontal="center"/>
    </xf>
    <xf numFmtId="0" fontId="2" fillId="6" borderId="26" xfId="1" applyFill="1" applyBorder="1"/>
    <xf numFmtId="0" fontId="14" fillId="0" borderId="0" xfId="1" applyFont="1" applyAlignment="1">
      <alignment horizontal="left"/>
    </xf>
    <xf numFmtId="0" fontId="14" fillId="0" borderId="0" xfId="1" applyFont="1"/>
    <xf numFmtId="0" fontId="14" fillId="3" borderId="10" xfId="1" applyFont="1" applyFill="1" applyBorder="1"/>
    <xf numFmtId="0" fontId="15" fillId="3" borderId="11"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16" fillId="0" borderId="0" xfId="1" applyFont="1" applyAlignment="1">
      <alignment horizontal="center"/>
    </xf>
    <xf numFmtId="0" fontId="14" fillId="3" borderId="13" xfId="1" applyFont="1" applyFill="1" applyBorder="1"/>
    <xf numFmtId="0" fontId="17" fillId="3" borderId="14" xfId="1" applyFont="1" applyFill="1" applyBorder="1" applyAlignment="1">
      <alignment horizontal="center" vertical="center" wrapText="1"/>
    </xf>
    <xf numFmtId="0" fontId="18" fillId="3" borderId="28" xfId="1" applyFont="1" applyFill="1" applyBorder="1" applyAlignment="1">
      <alignment horizontal="center" vertical="center" wrapText="1"/>
    </xf>
    <xf numFmtId="0" fontId="2" fillId="0" borderId="0" xfId="1" applyAlignment="1">
      <alignment horizontal="center"/>
    </xf>
    <xf numFmtId="0" fontId="19" fillId="0" borderId="0" xfId="1" applyFont="1"/>
    <xf numFmtId="0" fontId="5" fillId="3" borderId="24" xfId="1" applyFont="1" applyFill="1" applyBorder="1" applyAlignment="1">
      <alignment horizontal="center"/>
    </xf>
    <xf numFmtId="0" fontId="19" fillId="0" borderId="11" xfId="1" applyFont="1" applyBorder="1" applyAlignment="1">
      <alignment wrapText="1"/>
    </xf>
    <xf numFmtId="0" fontId="13" fillId="0" borderId="5" xfId="1" applyFont="1" applyBorder="1" applyAlignment="1">
      <alignment horizontal="center" wrapText="1"/>
    </xf>
    <xf numFmtId="0" fontId="19" fillId="0" borderId="14" xfId="1" applyFont="1" applyBorder="1" applyAlignment="1">
      <alignment wrapText="1"/>
    </xf>
    <xf numFmtId="0" fontId="21" fillId="0" borderId="6" xfId="1" applyFont="1" applyBorder="1" applyAlignment="1">
      <alignment horizontal="center" wrapText="1"/>
    </xf>
    <xf numFmtId="0" fontId="13" fillId="0" borderId="0" xfId="1" applyFont="1"/>
    <xf numFmtId="0" fontId="13" fillId="0" borderId="6" xfId="1" applyFont="1" applyBorder="1" applyAlignment="1">
      <alignment horizontal="center" wrapText="1"/>
    </xf>
    <xf numFmtId="0" fontId="14" fillId="0" borderId="0" xfId="1" applyFont="1" applyAlignment="1">
      <alignment horizontal="center"/>
    </xf>
    <xf numFmtId="0" fontId="19" fillId="0" borderId="11" xfId="1" applyFont="1" applyBorder="1" applyAlignment="1">
      <alignment horizontal="left" wrapText="1"/>
    </xf>
    <xf numFmtId="0" fontId="13" fillId="0" borderId="5" xfId="1" applyFont="1" applyBorder="1" applyAlignment="1">
      <alignment horizontal="center" vertical="center" wrapText="1"/>
    </xf>
    <xf numFmtId="0" fontId="19" fillId="0" borderId="14" xfId="1" applyFont="1" applyBorder="1" applyAlignment="1">
      <alignment horizontal="left" wrapText="1"/>
    </xf>
    <xf numFmtId="0" fontId="13" fillId="0" borderId="6" xfId="1" applyFont="1" applyBorder="1" applyAlignment="1">
      <alignment horizontal="center" vertical="center" wrapText="1"/>
    </xf>
    <xf numFmtId="0" fontId="15" fillId="0" borderId="0" xfId="1" applyFont="1"/>
    <xf numFmtId="0" fontId="19" fillId="0" borderId="11" xfId="1" applyFont="1" applyBorder="1" applyAlignment="1">
      <alignment vertical="center" wrapText="1"/>
    </xf>
    <xf numFmtId="0" fontId="19" fillId="0" borderId="14" xfId="1" applyFont="1" applyBorder="1" applyAlignment="1">
      <alignment vertical="center" wrapText="1"/>
    </xf>
    <xf numFmtId="0" fontId="14" fillId="0" borderId="12" xfId="1" applyFont="1" applyBorder="1" applyAlignment="1">
      <alignment horizontal="center"/>
    </xf>
    <xf numFmtId="0" fontId="19" fillId="0" borderId="12" xfId="1" applyFont="1" applyBorder="1"/>
    <xf numFmtId="165" fontId="13" fillId="7" borderId="31" xfId="1" applyNumberFormat="1" applyFont="1" applyFill="1" applyBorder="1"/>
    <xf numFmtId="165" fontId="13" fillId="0" borderId="0" xfId="1" applyNumberFormat="1" applyFont="1"/>
    <xf numFmtId="0" fontId="15" fillId="5" borderId="0" xfId="1" applyFont="1" applyFill="1"/>
    <xf numFmtId="0" fontId="19" fillId="0" borderId="32" xfId="1" applyFont="1" applyBorder="1" applyAlignment="1">
      <alignment wrapText="1"/>
    </xf>
    <xf numFmtId="0" fontId="23" fillId="0" borderId="33" xfId="1" applyFont="1" applyBorder="1" applyAlignment="1">
      <alignment wrapText="1"/>
    </xf>
    <xf numFmtId="0" fontId="19" fillId="0" borderId="0" xfId="1" applyFont="1" applyAlignment="1">
      <alignment vertical="center" wrapText="1"/>
    </xf>
    <xf numFmtId="0" fontId="15" fillId="0" borderId="0" xfId="1" applyFont="1" applyAlignment="1">
      <alignment wrapText="1"/>
    </xf>
    <xf numFmtId="0" fontId="16" fillId="0" borderId="0" xfId="1" applyFont="1" applyAlignment="1">
      <alignment horizontal="right"/>
    </xf>
    <xf numFmtId="166" fontId="3" fillId="0" borderId="0" xfId="1" applyNumberFormat="1" applyFont="1"/>
    <xf numFmtId="0" fontId="23" fillId="0" borderId="14" xfId="1" applyFont="1" applyBorder="1" applyAlignment="1">
      <alignment wrapText="1"/>
    </xf>
    <xf numFmtId="0" fontId="14" fillId="0" borderId="6" xfId="1" applyFont="1" applyBorder="1"/>
    <xf numFmtId="0" fontId="15" fillId="0" borderId="6" xfId="1" applyFont="1" applyBorder="1"/>
    <xf numFmtId="0" fontId="26" fillId="0" borderId="1" xfId="1" applyFont="1" applyBorder="1"/>
    <xf numFmtId="165" fontId="2" fillId="4" borderId="1" xfId="1" applyNumberFormat="1" applyFill="1" applyBorder="1"/>
    <xf numFmtId="0" fontId="14" fillId="0" borderId="1" xfId="1" applyFont="1" applyBorder="1"/>
    <xf numFmtId="0" fontId="15" fillId="0" borderId="1" xfId="1" applyFont="1" applyBorder="1"/>
    <xf numFmtId="165" fontId="13" fillId="4" borderId="1" xfId="1" applyNumberFormat="1" applyFont="1" applyFill="1" applyBorder="1"/>
    <xf numFmtId="164" fontId="2" fillId="0" borderId="0" xfId="1" applyNumberFormat="1"/>
    <xf numFmtId="0" fontId="2" fillId="0" borderId="0" xfId="1" applyAlignment="1">
      <alignment horizontal="right"/>
    </xf>
    <xf numFmtId="0" fontId="15" fillId="0" borderId="12" xfId="1" applyFont="1" applyBorder="1" applyAlignment="1">
      <alignment wrapText="1"/>
    </xf>
    <xf numFmtId="0" fontId="19" fillId="0" borderId="0" xfId="1" applyFont="1" applyAlignment="1">
      <alignment wrapText="1"/>
    </xf>
    <xf numFmtId="0" fontId="25" fillId="0" borderId="0" xfId="1" applyFont="1" applyAlignment="1">
      <alignment wrapText="1"/>
    </xf>
    <xf numFmtId="0" fontId="13" fillId="0" borderId="0" xfId="1" applyFont="1" applyAlignment="1">
      <alignment horizontal="center" vertical="center" wrapText="1"/>
    </xf>
    <xf numFmtId="167" fontId="2" fillId="0" borderId="0" xfId="1" applyNumberFormat="1" applyAlignment="1">
      <alignment horizontal="center"/>
    </xf>
    <xf numFmtId="0" fontId="27" fillId="0" borderId="0" xfId="1" applyFont="1"/>
    <xf numFmtId="0" fontId="27"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9" fillId="0" borderId="0" xfId="1" applyFont="1" applyAlignment="1">
      <alignment wrapText="1"/>
    </xf>
    <xf numFmtId="0" fontId="27" fillId="0" borderId="0" xfId="1" applyFont="1" applyAlignment="1">
      <alignment horizontal="center"/>
    </xf>
    <xf numFmtId="0" fontId="27" fillId="0" borderId="6" xfId="1" applyFont="1" applyBorder="1" applyAlignment="1">
      <alignment horizontal="center" vertical="center" wrapText="1"/>
    </xf>
    <xf numFmtId="0" fontId="31" fillId="0" borderId="0" xfId="1" applyFont="1"/>
    <xf numFmtId="0" fontId="19" fillId="2" borderId="32" xfId="1" applyFont="1" applyFill="1" applyBorder="1" applyAlignment="1">
      <alignment wrapText="1"/>
    </xf>
    <xf numFmtId="0" fontId="16" fillId="0" borderId="25" xfId="1" applyFont="1" applyBorder="1" applyAlignment="1">
      <alignment horizontal="right"/>
    </xf>
    <xf numFmtId="167" fontId="2" fillId="0" borderId="26" xfId="1" applyNumberFormat="1" applyBorder="1"/>
    <xf numFmtId="0" fontId="5" fillId="3" borderId="24" xfId="1" applyFont="1" applyFill="1" applyBorder="1"/>
    <xf numFmtId="0" fontId="5" fillId="3" borderId="34" xfId="1" applyFont="1" applyFill="1" applyBorder="1"/>
    <xf numFmtId="0" fontId="2" fillId="3" borderId="25" xfId="1" applyFill="1" applyBorder="1"/>
    <xf numFmtId="0" fontId="2" fillId="3" borderId="25" xfId="1" applyFill="1" applyBorder="1" applyAlignment="1">
      <alignment horizontal="center"/>
    </xf>
    <xf numFmtId="0" fontId="2" fillId="3" borderId="26" xfId="1" applyFill="1" applyBorder="1"/>
    <xf numFmtId="0" fontId="14" fillId="0" borderId="35" xfId="1" applyFont="1" applyBorder="1" applyAlignment="1">
      <alignment horizontal="center"/>
    </xf>
    <xf numFmtId="0" fontId="25" fillId="0" borderId="25" xfId="1" applyFont="1" applyBorder="1" applyAlignment="1">
      <alignment wrapText="1"/>
    </xf>
    <xf numFmtId="0" fontId="13" fillId="0" borderId="7" xfId="1" applyFont="1" applyBorder="1" applyAlignment="1">
      <alignment horizontal="center" vertical="center" wrapText="1"/>
    </xf>
    <xf numFmtId="0" fontId="2" fillId="0" borderId="7" xfId="1" applyBorder="1" applyAlignment="1">
      <alignment horizontal="center"/>
    </xf>
    <xf numFmtId="0" fontId="14" fillId="0" borderId="25" xfId="1" applyFont="1" applyBorder="1"/>
    <xf numFmtId="0" fontId="17" fillId="0" borderId="25" xfId="1" applyFont="1" applyBorder="1" applyAlignment="1">
      <alignment horizontal="center" vertical="center" wrapText="1"/>
    </xf>
    <xf numFmtId="0" fontId="18" fillId="0" borderId="0" xfId="1" applyFont="1" applyAlignment="1">
      <alignment horizontal="center" vertical="center" wrapText="1"/>
    </xf>
    <xf numFmtId="0" fontId="25" fillId="0" borderId="33" xfId="1" applyFont="1" applyBorder="1" applyAlignment="1">
      <alignment wrapText="1"/>
    </xf>
    <xf numFmtId="0" fontId="29" fillId="0" borderId="0" xfId="1" applyFont="1"/>
    <xf numFmtId="0" fontId="14" fillId="0" borderId="12" xfId="1" applyFont="1" applyBorder="1"/>
    <xf numFmtId="0" fontId="21" fillId="0" borderId="6" xfId="1" applyFont="1" applyBorder="1" applyAlignment="1">
      <alignment horizontal="center" vertical="center" wrapText="1"/>
    </xf>
    <xf numFmtId="0" fontId="14" fillId="0" borderId="30" xfId="1" applyFont="1" applyBorder="1"/>
    <xf numFmtId="0" fontId="19" fillId="0" borderId="33" xfId="1" applyFont="1" applyBorder="1" applyAlignment="1">
      <alignment wrapText="1"/>
    </xf>
    <xf numFmtId="0" fontId="27" fillId="0" borderId="5" xfId="1" applyFont="1" applyBorder="1" applyAlignment="1">
      <alignment horizontal="center" vertical="top" wrapText="1"/>
    </xf>
    <xf numFmtId="0" fontId="27" fillId="0" borderId="6" xfId="1" applyFont="1" applyBorder="1" applyAlignment="1">
      <alignment horizontal="center" vertical="top" wrapText="1"/>
    </xf>
    <xf numFmtId="2" fontId="14" fillId="0" borderId="0" xfId="1" applyNumberFormat="1" applyFont="1" applyAlignment="1">
      <alignment horizontal="center"/>
    </xf>
    <xf numFmtId="0" fontId="28" fillId="0" borderId="0" xfId="1" applyFont="1" applyAlignment="1">
      <alignment wrapText="1"/>
    </xf>
    <xf numFmtId="0" fontId="27" fillId="0" borderId="0" xfId="1" applyFont="1" applyAlignment="1">
      <alignment horizontal="center" vertical="top" wrapText="1"/>
    </xf>
    <xf numFmtId="167" fontId="27" fillId="0" borderId="0" xfId="1" applyNumberFormat="1" applyFont="1" applyAlignment="1">
      <alignment horizontal="center"/>
    </xf>
    <xf numFmtId="167" fontId="27" fillId="8" borderId="0" xfId="1" applyNumberFormat="1" applyFont="1" applyFill="1" applyAlignment="1">
      <alignment horizontal="center"/>
    </xf>
    <xf numFmtId="0" fontId="32" fillId="0" borderId="0" xfId="1" applyFont="1"/>
    <xf numFmtId="0" fontId="19" fillId="7" borderId="32" xfId="1" applyFont="1" applyFill="1" applyBorder="1" applyAlignment="1">
      <alignment wrapText="1"/>
    </xf>
    <xf numFmtId="0" fontId="13" fillId="0" borderId="5" xfId="1" applyFont="1" applyBorder="1" applyAlignment="1">
      <alignment vertical="center" wrapText="1"/>
    </xf>
    <xf numFmtId="0" fontId="25" fillId="7" borderId="33" xfId="1" applyFont="1" applyFill="1" applyBorder="1" applyAlignment="1">
      <alignment wrapText="1"/>
    </xf>
    <xf numFmtId="0" fontId="21" fillId="0" borderId="6" xfId="1" applyFont="1" applyBorder="1" applyAlignment="1">
      <alignment vertical="center" wrapText="1"/>
    </xf>
    <xf numFmtId="0" fontId="21" fillId="0" borderId="0" xfId="1" applyFont="1" applyAlignment="1">
      <alignment vertical="center" wrapText="1"/>
    </xf>
    <xf numFmtId="0" fontId="33" fillId="0" borderId="0" xfId="1" applyFont="1"/>
    <xf numFmtId="0" fontId="10" fillId="5" borderId="0" xfId="1" applyFont="1" applyFill="1"/>
    <xf numFmtId="0" fontId="5" fillId="5" borderId="36" xfId="1" applyFont="1" applyFill="1" applyBorder="1" applyAlignment="1">
      <alignment vertical="center"/>
    </xf>
    <xf numFmtId="165" fontId="35" fillId="0" borderId="1" xfId="1" applyNumberFormat="1" applyFont="1" applyBorder="1"/>
    <xf numFmtId="0" fontId="5" fillId="5" borderId="39" xfId="1" applyFont="1" applyFill="1" applyBorder="1" applyAlignment="1">
      <alignment vertical="center"/>
    </xf>
    <xf numFmtId="0" fontId="5" fillId="5" borderId="41" xfId="1" applyFont="1" applyFill="1" applyBorder="1" applyAlignment="1">
      <alignment vertical="center"/>
    </xf>
    <xf numFmtId="165" fontId="35" fillId="9" borderId="1" xfId="2" applyNumberFormat="1" applyFont="1" applyFill="1" applyBorder="1"/>
    <xf numFmtId="0" fontId="3" fillId="0" borderId="0" xfId="1" applyFont="1" applyAlignment="1">
      <alignment horizontal="right" wrapText="1"/>
    </xf>
    <xf numFmtId="0" fontId="3" fillId="0" borderId="0" xfId="1" applyFont="1" applyAlignment="1">
      <alignment horizontal="right"/>
    </xf>
    <xf numFmtId="0" fontId="3" fillId="0" borderId="14" xfId="1" applyFont="1" applyBorder="1" applyAlignment="1">
      <alignment horizontal="right"/>
    </xf>
    <xf numFmtId="165" fontId="35" fillId="0" borderId="0" xfId="2" applyNumberFormat="1" applyFont="1" applyFill="1" applyBorder="1"/>
    <xf numFmtId="0" fontId="10" fillId="0" borderId="44" xfId="1" applyFont="1" applyBorder="1" applyAlignment="1">
      <alignment vertical="center" wrapText="1"/>
    </xf>
    <xf numFmtId="10" fontId="37" fillId="0" borderId="31" xfId="1" applyNumberFormat="1" applyFont="1" applyBorder="1" applyAlignment="1">
      <alignment horizontal="center" vertical="center"/>
    </xf>
    <xf numFmtId="165" fontId="35" fillId="0" borderId="31" xfId="1" applyNumberFormat="1" applyFont="1" applyBorder="1"/>
    <xf numFmtId="10" fontId="37" fillId="0" borderId="12" xfId="1" applyNumberFormat="1" applyFont="1" applyBorder="1" applyAlignment="1">
      <alignment horizontal="center" vertical="center"/>
    </xf>
    <xf numFmtId="165" fontId="35" fillId="0" borderId="7" xfId="1" applyNumberFormat="1" applyFont="1" applyBorder="1"/>
    <xf numFmtId="0" fontId="37" fillId="0" borderId="15" xfId="1" applyFont="1" applyBorder="1" applyAlignment="1">
      <alignment horizontal="center" vertical="center"/>
    </xf>
    <xf numFmtId="0" fontId="37" fillId="0" borderId="44" xfId="1" applyFont="1" applyBorder="1" applyAlignment="1">
      <alignment wrapText="1"/>
    </xf>
    <xf numFmtId="165" fontId="35" fillId="0" borderId="0" xfId="1" applyNumberFormat="1" applyFont="1"/>
    <xf numFmtId="0" fontId="37" fillId="0" borderId="0" xfId="1" applyFont="1"/>
    <xf numFmtId="0" fontId="37" fillId="0" borderId="0" xfId="1" applyFont="1" applyAlignment="1">
      <alignment wrapText="1"/>
    </xf>
    <xf numFmtId="168" fontId="3" fillId="0" borderId="0" xfId="1" applyNumberFormat="1" applyFont="1" applyAlignment="1">
      <alignment horizontal="right"/>
    </xf>
    <xf numFmtId="0" fontId="13" fillId="0" borderId="45" xfId="1" applyFont="1" applyBorder="1"/>
    <xf numFmtId="44" fontId="2" fillId="0" borderId="0" xfId="1" applyNumberFormat="1"/>
    <xf numFmtId="0" fontId="39" fillId="0" borderId="0" xfId="1" applyFont="1"/>
    <xf numFmtId="0" fontId="13" fillId="0" borderId="0" xfId="3"/>
    <xf numFmtId="0" fontId="26" fillId="0" borderId="9" xfId="3" applyFont="1" applyBorder="1" applyAlignment="1">
      <alignment horizontal="center" vertical="center" wrapText="1"/>
    </xf>
    <xf numFmtId="49" fontId="26" fillId="0" borderId="8" xfId="3" applyNumberFormat="1" applyFont="1" applyBorder="1" applyAlignment="1">
      <alignment horizontal="center" vertical="center" wrapText="1"/>
    </xf>
    <xf numFmtId="0" fontId="26" fillId="0" borderId="8" xfId="3" applyFont="1" applyBorder="1" applyAlignment="1">
      <alignment horizontal="center" vertical="center" wrapText="1"/>
    </xf>
    <xf numFmtId="0" fontId="26" fillId="0" borderId="46" xfId="3" applyFont="1" applyBorder="1" applyAlignment="1">
      <alignment horizontal="center" vertical="center" wrapText="1"/>
    </xf>
    <xf numFmtId="0" fontId="26" fillId="0" borderId="0" xfId="3" applyFont="1" applyAlignment="1">
      <alignment vertical="top" wrapText="1"/>
    </xf>
    <xf numFmtId="0" fontId="5" fillId="3" borderId="10" xfId="3" applyFont="1" applyFill="1" applyBorder="1" applyAlignment="1">
      <alignment horizontal="center" vertical="center"/>
    </xf>
    <xf numFmtId="0" fontId="13" fillId="0" borderId="47" xfId="3" applyBorder="1" applyAlignment="1">
      <alignment vertical="center" wrapText="1"/>
    </xf>
    <xf numFmtId="0" fontId="13" fillId="0" borderId="48" xfId="3" applyBorder="1" applyAlignment="1">
      <alignment vertical="center" wrapText="1"/>
    </xf>
    <xf numFmtId="0" fontId="13" fillId="0" borderId="0" xfId="3" applyAlignment="1">
      <alignment horizontal="center" vertical="center" wrapText="1"/>
    </xf>
    <xf numFmtId="0" fontId="13" fillId="0" borderId="0" xfId="3" applyAlignment="1">
      <alignment vertical="top" wrapText="1"/>
    </xf>
    <xf numFmtId="169" fontId="13" fillId="0" borderId="0" xfId="3" applyNumberFormat="1" applyAlignment="1">
      <alignment horizontal="center" vertical="center"/>
    </xf>
    <xf numFmtId="169" fontId="16" fillId="0" borderId="0" xfId="3" applyNumberFormat="1" applyFont="1" applyAlignment="1">
      <alignment horizontal="right" vertical="center" wrapText="1"/>
    </xf>
    <xf numFmtId="165" fontId="10" fillId="0" borderId="31" xfId="1" applyNumberFormat="1" applyFont="1" applyBorder="1"/>
    <xf numFmtId="0" fontId="13" fillId="0" borderId="0" xfId="3" applyAlignment="1">
      <alignment vertical="top"/>
    </xf>
    <xf numFmtId="0" fontId="13" fillId="0" borderId="0" xfId="3" applyAlignment="1">
      <alignment horizontal="center" vertical="center"/>
    </xf>
    <xf numFmtId="0" fontId="26" fillId="0" borderId="30" xfId="1" applyFont="1" applyBorder="1" applyAlignment="1">
      <alignment horizontal="center" vertical="center" wrapText="1"/>
    </xf>
    <xf numFmtId="2" fontId="26" fillId="0" borderId="48" xfId="1" applyNumberFormat="1" applyFont="1" applyBorder="1" applyAlignment="1">
      <alignment horizontal="center" vertical="center" wrapText="1"/>
    </xf>
    <xf numFmtId="0" fontId="26" fillId="0" borderId="33" xfId="1" applyFont="1" applyBorder="1" applyAlignment="1">
      <alignment horizontal="center" vertical="center" wrapText="1"/>
    </xf>
    <xf numFmtId="0" fontId="5" fillId="11" borderId="1" xfId="1" applyFont="1" applyFill="1" applyBorder="1" applyAlignment="1">
      <alignment horizontal="center" vertical="top"/>
    </xf>
    <xf numFmtId="0" fontId="44" fillId="0" borderId="5" xfId="1" applyFont="1" applyBorder="1" applyAlignment="1">
      <alignment horizontal="justify" vertical="top" wrapText="1"/>
    </xf>
    <xf numFmtId="0" fontId="44" fillId="0" borderId="5" xfId="1" applyFont="1" applyBorder="1" applyAlignment="1">
      <alignment horizontal="center" wrapText="1"/>
    </xf>
    <xf numFmtId="0" fontId="44" fillId="0" borderId="6" xfId="1" applyFont="1" applyBorder="1" applyAlignment="1">
      <alignment horizontal="justify" vertical="top" wrapText="1"/>
    </xf>
    <xf numFmtId="0" fontId="44" fillId="0" borderId="6" xfId="1" applyFont="1" applyBorder="1" applyAlignment="1">
      <alignment horizontal="center" vertical="top" wrapText="1"/>
    </xf>
    <xf numFmtId="0" fontId="26" fillId="0" borderId="0" xfId="1" applyFont="1"/>
    <xf numFmtId="165" fontId="10" fillId="12" borderId="28" xfId="1" applyNumberFormat="1" applyFont="1" applyFill="1" applyBorder="1"/>
    <xf numFmtId="0" fontId="5" fillId="11" borderId="1" xfId="1" applyFont="1" applyFill="1" applyBorder="1" applyAlignment="1">
      <alignment horizontal="center"/>
    </xf>
    <xf numFmtId="165" fontId="10" fillId="0" borderId="53" xfId="1" applyNumberFormat="1" applyFont="1" applyBorder="1"/>
    <xf numFmtId="0" fontId="26" fillId="0" borderId="0" xfId="1" applyFont="1" applyAlignment="1">
      <alignment horizontal="center"/>
    </xf>
    <xf numFmtId="2" fontId="26" fillId="0" borderId="0" xfId="1" applyNumberFormat="1" applyFont="1" applyAlignment="1">
      <alignment horizontal="center"/>
    </xf>
    <xf numFmtId="2" fontId="26" fillId="0" borderId="0" xfId="1" applyNumberFormat="1" applyFont="1"/>
    <xf numFmtId="170" fontId="26" fillId="0" borderId="0" xfId="1" applyNumberFormat="1" applyFont="1"/>
    <xf numFmtId="0" fontId="47" fillId="0" borderId="0" xfId="1" applyFont="1" applyAlignment="1">
      <alignment horizontal="left"/>
    </xf>
    <xf numFmtId="0" fontId="2" fillId="3" borderId="3" xfId="1" applyFill="1" applyBorder="1"/>
    <xf numFmtId="3" fontId="2" fillId="0" borderId="0" xfId="1" applyNumberFormat="1"/>
    <xf numFmtId="165" fontId="35" fillId="0" borderId="54" xfId="1" applyNumberFormat="1" applyFont="1" applyBorder="1"/>
    <xf numFmtId="165" fontId="10" fillId="0" borderId="31" xfId="1" applyNumberFormat="1" applyFont="1" applyBorder="1" applyAlignment="1">
      <alignment vertical="center"/>
    </xf>
    <xf numFmtId="0" fontId="16" fillId="0" borderId="0" xfId="3" applyFont="1"/>
    <xf numFmtId="165" fontId="10" fillId="0" borderId="0" xfId="1" applyNumberFormat="1" applyFont="1" applyAlignment="1">
      <alignment vertical="center"/>
    </xf>
    <xf numFmtId="0" fontId="44" fillId="0" borderId="55" xfId="1" applyFont="1" applyBorder="1" applyAlignment="1">
      <alignment horizontal="justify" vertical="top" wrapText="1"/>
    </xf>
    <xf numFmtId="0" fontId="26" fillId="0" borderId="5" xfId="1" applyFont="1" applyBorder="1" applyAlignment="1">
      <alignment horizontal="center"/>
    </xf>
    <xf numFmtId="0" fontId="44" fillId="0" borderId="56" xfId="1" applyFont="1" applyBorder="1" applyAlignment="1">
      <alignment horizontal="justify" vertical="top" wrapText="1"/>
    </xf>
    <xf numFmtId="0" fontId="26" fillId="0" borderId="6" xfId="1" applyFont="1" applyBorder="1" applyAlignment="1">
      <alignment horizontal="center" vertical="top"/>
    </xf>
    <xf numFmtId="0" fontId="26" fillId="0" borderId="0" xfId="1" applyFont="1" applyAlignment="1">
      <alignment horizontal="center" vertical="top"/>
    </xf>
    <xf numFmtId="0" fontId="49" fillId="13" borderId="1" xfId="0" applyFont="1" applyFill="1" applyBorder="1" applyAlignment="1">
      <alignment horizontal="center" vertical="center" wrapText="1"/>
    </xf>
    <xf numFmtId="0" fontId="12" fillId="0" borderId="1" xfId="0" applyFont="1" applyBorder="1"/>
    <xf numFmtId="0" fontId="13"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7" fillId="0" borderId="0" xfId="0" applyFont="1"/>
    <xf numFmtId="0" fontId="18" fillId="0" borderId="0" xfId="0" applyFont="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xf>
    <xf numFmtId="0" fontId="1" fillId="0" borderId="6" xfId="0" applyFont="1" applyBorder="1" applyAlignment="1">
      <alignment horizontal="center" vertical="center"/>
    </xf>
    <xf numFmtId="0" fontId="12" fillId="0" borderId="5" xfId="0" applyFont="1" applyBorder="1" applyAlignment="1">
      <alignment horizontal="center" vertical="center"/>
    </xf>
    <xf numFmtId="0" fontId="15" fillId="5" borderId="43"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12" fillId="0" borderId="1" xfId="0" applyFont="1" applyBorder="1" applyAlignment="1">
      <alignment vertical="center"/>
    </xf>
    <xf numFmtId="172" fontId="2" fillId="0" borderId="0" xfId="1" applyNumberFormat="1"/>
    <xf numFmtId="168" fontId="2" fillId="0" borderId="0" xfId="1" applyNumberFormat="1"/>
    <xf numFmtId="168" fontId="37" fillId="0" borderId="0" xfId="1" applyNumberFormat="1" applyFont="1"/>
    <xf numFmtId="0" fontId="5" fillId="5" borderId="40" xfId="1" applyFont="1" applyFill="1" applyBorder="1" applyAlignment="1">
      <alignment horizontal="left" vertical="center" wrapText="1"/>
    </xf>
    <xf numFmtId="2" fontId="29" fillId="0" borderId="0" xfId="1" applyNumberFormat="1" applyFont="1" applyAlignment="1">
      <alignment horizontal="center"/>
    </xf>
    <xf numFmtId="0" fontId="10" fillId="0" borderId="32" xfId="1" applyFont="1" applyBorder="1" applyAlignment="1">
      <alignment wrapText="1"/>
    </xf>
    <xf numFmtId="0" fontId="29" fillId="0" borderId="0" xfId="1" applyFont="1" applyAlignment="1">
      <alignment horizontal="left"/>
    </xf>
    <xf numFmtId="0" fontId="51" fillId="0" borderId="0" xfId="1" applyFont="1"/>
    <xf numFmtId="0" fontId="2" fillId="6" borderId="24" xfId="1" applyFill="1" applyBorder="1"/>
    <xf numFmtId="0" fontId="2" fillId="0" borderId="4" xfId="1" applyBorder="1"/>
    <xf numFmtId="0" fontId="2" fillId="0" borderId="19" xfId="1" applyBorder="1"/>
    <xf numFmtId="0" fontId="13" fillId="0" borderId="18" xfId="1" applyFont="1" applyBorder="1"/>
    <xf numFmtId="0" fontId="16" fillId="0" borderId="0" xfId="1" applyFont="1"/>
    <xf numFmtId="0" fontId="3" fillId="3" borderId="13" xfId="1" applyFont="1" applyFill="1" applyBorder="1" applyAlignment="1">
      <alignment horizontal="center" wrapText="1"/>
    </xf>
    <xf numFmtId="0" fontId="3" fillId="0" borderId="0" xfId="1" applyFont="1" applyAlignment="1">
      <alignment horizontal="left"/>
    </xf>
    <xf numFmtId="173" fontId="13" fillId="0" borderId="0" xfId="3" applyNumberFormat="1"/>
    <xf numFmtId="169" fontId="13" fillId="0" borderId="0" xfId="3" applyNumberFormat="1"/>
    <xf numFmtId="172" fontId="16" fillId="0" borderId="0" xfId="3" applyNumberFormat="1" applyFont="1"/>
    <xf numFmtId="0" fontId="13" fillId="0" borderId="57" xfId="3" applyBorder="1" applyAlignment="1">
      <alignment vertical="center" wrapText="1"/>
    </xf>
    <xf numFmtId="0" fontId="13" fillId="0" borderId="17" xfId="3" applyBorder="1" applyAlignment="1">
      <alignment vertical="center" wrapText="1"/>
    </xf>
    <xf numFmtId="0" fontId="13" fillId="2" borderId="57" xfId="3" applyFill="1" applyBorder="1" applyAlignment="1">
      <alignment vertical="center" wrapText="1"/>
    </xf>
    <xf numFmtId="0" fontId="13" fillId="2" borderId="17" xfId="3" applyFill="1" applyBorder="1" applyAlignment="1">
      <alignment vertical="center" wrapText="1"/>
    </xf>
    <xf numFmtId="0" fontId="5" fillId="0" borderId="0" xfId="3" applyFont="1" applyAlignment="1">
      <alignment vertical="center"/>
    </xf>
    <xf numFmtId="171" fontId="50" fillId="0" borderId="1" xfId="0" applyNumberFormat="1" applyFont="1" applyBorder="1" applyAlignment="1">
      <alignment vertical="center"/>
    </xf>
    <xf numFmtId="0" fontId="48" fillId="0" borderId="0" xfId="0" applyFont="1" applyAlignment="1">
      <alignment horizont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vertical="center"/>
    </xf>
    <xf numFmtId="0" fontId="34" fillId="0" borderId="24" xfId="1" applyFont="1" applyBorder="1" applyAlignment="1">
      <alignment horizontal="right" wrapText="1"/>
    </xf>
    <xf numFmtId="0" fontId="34" fillId="0" borderId="25" xfId="1" applyFont="1" applyBorder="1" applyAlignment="1">
      <alignment horizontal="right"/>
    </xf>
    <xf numFmtId="0" fontId="34" fillId="0" borderId="26" xfId="1" applyFont="1" applyBorder="1" applyAlignment="1">
      <alignment horizontal="right"/>
    </xf>
    <xf numFmtId="0" fontId="37" fillId="0" borderId="24" xfId="1" applyFont="1" applyBorder="1" applyAlignment="1">
      <alignment horizontal="center" wrapText="1"/>
    </xf>
    <xf numFmtId="0" fontId="37" fillId="0" borderId="25" xfId="1" applyFont="1" applyBorder="1" applyAlignment="1">
      <alignment horizontal="center" wrapText="1"/>
    </xf>
    <xf numFmtId="0" fontId="37" fillId="0" borderId="26" xfId="1" applyFont="1" applyBorder="1" applyAlignment="1">
      <alignment horizontal="center" wrapText="1"/>
    </xf>
    <xf numFmtId="0" fontId="15" fillId="5" borderId="42" xfId="1" applyFont="1" applyFill="1" applyBorder="1" applyAlignment="1">
      <alignment horizontal="left" vertical="center" wrapText="1"/>
    </xf>
    <xf numFmtId="0" fontId="15" fillId="5" borderId="43" xfId="1" applyFont="1" applyFill="1" applyBorder="1" applyAlignment="1">
      <alignment horizontal="left" vertical="center" wrapText="1"/>
    </xf>
    <xf numFmtId="0" fontId="3" fillId="0" borderId="41" xfId="1" applyFont="1" applyBorder="1" applyAlignment="1">
      <alignment horizontal="right" vertical="center"/>
    </xf>
    <xf numFmtId="0" fontId="3" fillId="0" borderId="42" xfId="1" applyFont="1" applyBorder="1" applyAlignment="1">
      <alignment horizontal="right" vertical="center"/>
    </xf>
    <xf numFmtId="0" fontId="3" fillId="0" borderId="43" xfId="1" applyFont="1" applyBorder="1" applyAlignment="1">
      <alignment horizontal="right" vertical="center"/>
    </xf>
    <xf numFmtId="0" fontId="3" fillId="6" borderId="24" xfId="1" applyFont="1" applyFill="1" applyBorder="1" applyAlignment="1">
      <alignment horizontal="right" wrapText="1"/>
    </xf>
    <xf numFmtId="0" fontId="3" fillId="6" borderId="25" xfId="1" applyFont="1" applyFill="1" applyBorder="1" applyAlignment="1">
      <alignment horizontal="right"/>
    </xf>
    <xf numFmtId="0" fontId="3" fillId="6" borderId="26" xfId="1" applyFont="1" applyFill="1" applyBorder="1" applyAlignment="1">
      <alignment horizontal="right"/>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4" xfId="1" applyFont="1" applyBorder="1" applyAlignment="1">
      <alignment horizontal="center" wrapText="1"/>
    </xf>
    <xf numFmtId="0" fontId="10" fillId="0" borderId="25" xfId="1" applyFont="1" applyBorder="1" applyAlignment="1">
      <alignment horizontal="center" wrapText="1"/>
    </xf>
    <xf numFmtId="0" fontId="10" fillId="0" borderId="26" xfId="1" applyFont="1" applyBorder="1" applyAlignment="1">
      <alignment horizontal="center" wrapText="1"/>
    </xf>
    <xf numFmtId="0" fontId="15" fillId="5" borderId="1"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3" fillId="0" borderId="39" xfId="1" applyFont="1" applyBorder="1" applyAlignment="1">
      <alignment horizontal="right" vertical="center"/>
    </xf>
    <xf numFmtId="0" fontId="3" fillId="0" borderId="1" xfId="1" applyFont="1" applyBorder="1" applyAlignment="1">
      <alignment horizontal="right" vertical="center"/>
    </xf>
    <xf numFmtId="0" fontId="3" fillId="0" borderId="40" xfId="1" applyFont="1" applyBorder="1" applyAlignment="1">
      <alignment horizontal="right" vertical="center"/>
    </xf>
    <xf numFmtId="0" fontId="16" fillId="0" borderId="24" xfId="1" applyFont="1" applyBorder="1" applyAlignment="1">
      <alignment horizontal="right"/>
    </xf>
    <xf numFmtId="0" fontId="16" fillId="0" borderId="25" xfId="1" applyFont="1" applyBorder="1" applyAlignment="1">
      <alignment horizontal="right"/>
    </xf>
    <xf numFmtId="0" fontId="16" fillId="0" borderId="26" xfId="1" applyFont="1" applyBorder="1" applyAlignment="1">
      <alignment horizontal="right"/>
    </xf>
    <xf numFmtId="0" fontId="7" fillId="3" borderId="24" xfId="1" applyFont="1" applyFill="1" applyBorder="1" applyAlignment="1">
      <alignment horizontal="center"/>
    </xf>
    <xf numFmtId="0" fontId="7" fillId="3" borderId="25" xfId="1" applyFont="1" applyFill="1" applyBorder="1" applyAlignment="1">
      <alignment horizontal="center"/>
    </xf>
    <xf numFmtId="0" fontId="7" fillId="3" borderId="26" xfId="1" applyFont="1" applyFill="1" applyBorder="1" applyAlignment="1">
      <alignment horizontal="center"/>
    </xf>
    <xf numFmtId="0" fontId="15" fillId="5" borderId="37"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3" fillId="0" borderId="36" xfId="1" applyFont="1" applyBorder="1" applyAlignment="1">
      <alignment horizontal="right" vertical="center"/>
    </xf>
    <xf numFmtId="0" fontId="3" fillId="0" borderId="37" xfId="1" applyFont="1" applyBorder="1" applyAlignment="1">
      <alignment horizontal="right" vertical="center"/>
    </xf>
    <xf numFmtId="0" fontId="3" fillId="0" borderId="38" xfId="1" applyFont="1" applyBorder="1" applyAlignment="1">
      <alignment horizontal="right" vertical="center"/>
    </xf>
    <xf numFmtId="0" fontId="15" fillId="3" borderId="25" xfId="1" applyFont="1" applyFill="1" applyBorder="1" applyAlignment="1">
      <alignment horizontal="left"/>
    </xf>
    <xf numFmtId="0" fontId="15" fillId="3" borderId="26" xfId="1" applyFont="1" applyFill="1" applyBorder="1" applyAlignment="1">
      <alignment horizontal="left"/>
    </xf>
    <xf numFmtId="0" fontId="14" fillId="0" borderId="29" xfId="1" applyFont="1" applyBorder="1" applyAlignment="1">
      <alignment horizontal="center"/>
    </xf>
    <xf numFmtId="0" fontId="14" fillId="0" borderId="30" xfId="1" applyFont="1" applyBorder="1" applyAlignment="1">
      <alignment horizontal="center"/>
    </xf>
    <xf numFmtId="0" fontId="2" fillId="0" borderId="5" xfId="1" applyBorder="1" applyAlignment="1">
      <alignment horizontal="center"/>
    </xf>
    <xf numFmtId="0" fontId="2" fillId="0" borderId="6" xfId="1" applyBorder="1" applyAlignment="1">
      <alignment horizontal="center"/>
    </xf>
    <xf numFmtId="0" fontId="2" fillId="0" borderId="7" xfId="1" applyBorder="1" applyAlignment="1">
      <alignment horizontal="center"/>
    </xf>
    <xf numFmtId="165" fontId="13" fillId="0" borderId="5" xfId="1" applyNumberFormat="1" applyFont="1" applyBorder="1" applyAlignment="1">
      <alignment horizontal="center"/>
    </xf>
    <xf numFmtId="165" fontId="13" fillId="0" borderId="6" xfId="1" applyNumberFormat="1" applyFont="1" applyBorder="1" applyAlignment="1">
      <alignment horizontal="center"/>
    </xf>
    <xf numFmtId="165" fontId="13" fillId="4" borderId="5" xfId="1" applyNumberFormat="1" applyFont="1" applyFill="1" applyBorder="1" applyAlignment="1">
      <alignment horizontal="center"/>
    </xf>
    <xf numFmtId="165" fontId="13" fillId="4" borderId="6" xfId="1" applyNumberFormat="1" applyFont="1" applyFill="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164" fontId="14" fillId="0" borderId="29" xfId="1" applyNumberFormat="1" applyFont="1" applyBorder="1" applyAlignment="1">
      <alignment horizontal="center"/>
    </xf>
    <xf numFmtId="164" fontId="14" fillId="0" borderId="30" xfId="1" applyNumberFormat="1" applyFont="1" applyBorder="1" applyAlignment="1">
      <alignment horizontal="center"/>
    </xf>
    <xf numFmtId="0" fontId="27" fillId="0" borderId="5" xfId="1" applyFont="1" applyBorder="1" applyAlignment="1">
      <alignment horizontal="center"/>
    </xf>
    <xf numFmtId="0" fontId="27" fillId="0" borderId="6" xfId="1" applyFont="1" applyBorder="1" applyAlignment="1">
      <alignment horizontal="center"/>
    </xf>
    <xf numFmtId="0" fontId="27" fillId="0" borderId="7" xfId="1" applyFont="1" applyBorder="1" applyAlignment="1">
      <alignment horizontal="center"/>
    </xf>
    <xf numFmtId="2" fontId="14" fillId="0" borderId="29" xfId="1" applyNumberFormat="1" applyFont="1" applyBorder="1" applyAlignment="1">
      <alignment horizontal="center"/>
    </xf>
    <xf numFmtId="2" fontId="14" fillId="0" borderId="30" xfId="1" applyNumberFormat="1" applyFont="1" applyBorder="1" applyAlignment="1">
      <alignment horizontal="center"/>
    </xf>
    <xf numFmtId="164" fontId="2" fillId="0" borderId="5" xfId="1" applyNumberFormat="1" applyBorder="1" applyAlignment="1">
      <alignment horizontal="center"/>
    </xf>
    <xf numFmtId="164" fontId="2" fillId="0" borderId="6" xfId="1" applyNumberFormat="1" applyBorder="1" applyAlignment="1">
      <alignment horizontal="center"/>
    </xf>
    <xf numFmtId="0" fontId="5" fillId="3" borderId="25" xfId="1" applyFont="1" applyFill="1" applyBorder="1" applyAlignment="1">
      <alignment horizontal="left"/>
    </xf>
    <xf numFmtId="0" fontId="5" fillId="3" borderId="26" xfId="1" applyFont="1" applyFill="1" applyBorder="1" applyAlignment="1">
      <alignment horizontal="left"/>
    </xf>
    <xf numFmtId="0" fontId="15" fillId="3" borderId="34" xfId="1" applyFont="1" applyFill="1" applyBorder="1" applyAlignment="1">
      <alignment horizontal="left"/>
    </xf>
    <xf numFmtId="0" fontId="10" fillId="0" borderId="29" xfId="1" applyFont="1" applyBorder="1" applyAlignment="1">
      <alignment horizontal="center"/>
    </xf>
    <xf numFmtId="0" fontId="10" fillId="0" borderId="30" xfId="1" applyFont="1" applyBorder="1" applyAlignment="1">
      <alignment horizontal="center"/>
    </xf>
    <xf numFmtId="0" fontId="13" fillId="0" borderId="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6" xfId="1" applyFont="1" applyBorder="1" applyAlignment="1">
      <alignment horizontal="center" vertical="center" wrapText="1"/>
    </xf>
    <xf numFmtId="2" fontId="2" fillId="0" borderId="5" xfId="1" applyNumberFormat="1" applyBorder="1" applyAlignment="1">
      <alignment horizontal="center"/>
    </xf>
    <xf numFmtId="2" fontId="2" fillId="0" borderId="6" xfId="1" applyNumberFormat="1" applyBorder="1" applyAlignment="1">
      <alignment horizontal="center"/>
    </xf>
    <xf numFmtId="0" fontId="5" fillId="3" borderId="24" xfId="1" applyFont="1" applyFill="1" applyBorder="1" applyAlignment="1">
      <alignment horizontal="left"/>
    </xf>
    <xf numFmtId="0" fontId="14" fillId="0" borderId="0" xfId="1" applyFont="1" applyAlignment="1">
      <alignment horizontal="left" wrapText="1"/>
    </xf>
    <xf numFmtId="0" fontId="5" fillId="3" borderId="25" xfId="1" applyFont="1" applyFill="1" applyBorder="1" applyAlignment="1">
      <alignment horizontal="left" wrapText="1"/>
    </xf>
    <xf numFmtId="0" fontId="13" fillId="0" borderId="7" xfId="1" applyFont="1" applyBorder="1" applyAlignment="1">
      <alignment horizontal="center"/>
    </xf>
    <xf numFmtId="0" fontId="3" fillId="0" borderId="0" xfId="1" applyFont="1" applyAlignment="1">
      <alignment horizontal="center"/>
    </xf>
    <xf numFmtId="0" fontId="3" fillId="3" borderId="10" xfId="1" applyFont="1" applyFill="1" applyBorder="1" applyAlignment="1">
      <alignment horizontal="center" wrapText="1"/>
    </xf>
    <xf numFmtId="0" fontId="3" fillId="3" borderId="11" xfId="1" applyFont="1" applyFill="1" applyBorder="1" applyAlignment="1">
      <alignment horizontal="center"/>
    </xf>
    <xf numFmtId="0" fontId="5" fillId="3" borderId="10"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7" fillId="3" borderId="10" xfId="1" applyFont="1" applyFill="1" applyBorder="1" applyAlignment="1">
      <alignment horizontal="center" wrapText="1"/>
    </xf>
    <xf numFmtId="0" fontId="7" fillId="3" borderId="11" xfId="1" applyFont="1" applyFill="1" applyBorder="1" applyAlignment="1">
      <alignment horizontal="center"/>
    </xf>
    <xf numFmtId="0" fontId="2" fillId="4" borderId="10" xfId="1" applyFill="1" applyBorder="1" applyAlignment="1">
      <alignment horizontal="center"/>
    </xf>
    <xf numFmtId="0" fontId="2" fillId="4" borderId="12" xfId="1" applyFill="1" applyBorder="1" applyAlignment="1">
      <alignment horizontal="center"/>
    </xf>
    <xf numFmtId="0" fontId="2" fillId="4" borderId="11" xfId="1" applyFill="1" applyBorder="1" applyAlignment="1">
      <alignment horizontal="center"/>
    </xf>
    <xf numFmtId="0" fontId="8" fillId="3" borderId="13" xfId="1" applyFont="1" applyFill="1" applyBorder="1" applyAlignment="1">
      <alignment horizontal="center" wrapText="1"/>
    </xf>
    <xf numFmtId="0" fontId="7" fillId="3" borderId="14" xfId="1" applyFont="1" applyFill="1" applyBorder="1" applyAlignment="1">
      <alignment horizontal="center"/>
    </xf>
    <xf numFmtId="0" fontId="9" fillId="4" borderId="13" xfId="1" applyFont="1" applyFill="1" applyBorder="1" applyAlignment="1">
      <alignment horizontal="center" vertical="top"/>
    </xf>
    <xf numFmtId="0" fontId="9" fillId="4" borderId="15" xfId="1" applyFont="1" applyFill="1" applyBorder="1" applyAlignment="1">
      <alignment horizontal="center" vertical="top"/>
    </xf>
    <xf numFmtId="0" fontId="9" fillId="4" borderId="14" xfId="1" applyFont="1" applyFill="1" applyBorder="1" applyAlignment="1">
      <alignment horizontal="center" vertical="top"/>
    </xf>
    <xf numFmtId="0" fontId="12" fillId="0" borderId="18" xfId="1" applyFont="1" applyBorder="1" applyAlignment="1">
      <alignment horizontal="left"/>
    </xf>
    <xf numFmtId="0" fontId="12" fillId="0" borderId="19" xfId="1" applyFont="1" applyBorder="1" applyAlignment="1">
      <alignment horizontal="left"/>
    </xf>
    <xf numFmtId="0" fontId="12" fillId="0" borderId="20" xfId="1" applyFont="1" applyBorder="1" applyAlignment="1">
      <alignment horizontal="left"/>
    </xf>
    <xf numFmtId="0" fontId="12" fillId="0" borderId="4" xfId="1" applyFont="1" applyBorder="1" applyAlignment="1">
      <alignment horizontal="left"/>
    </xf>
    <xf numFmtId="0" fontId="12" fillId="0" borderId="3" xfId="1" applyFont="1" applyBorder="1" applyAlignment="1">
      <alignment horizontal="left"/>
    </xf>
    <xf numFmtId="0" fontId="12" fillId="0" borderId="22" xfId="1" applyFont="1" applyBorder="1" applyAlignment="1">
      <alignment horizontal="left"/>
    </xf>
    <xf numFmtId="165" fontId="37" fillId="0" borderId="27" xfId="1" applyNumberFormat="1" applyFont="1" applyBorder="1" applyAlignment="1">
      <alignment horizontal="center" vertical="center"/>
    </xf>
    <xf numFmtId="165" fontId="37" fillId="0" borderId="28" xfId="1" applyNumberFormat="1" applyFont="1" applyBorder="1" applyAlignment="1">
      <alignment horizontal="center" vertical="center"/>
    </xf>
    <xf numFmtId="0" fontId="26" fillId="0" borderId="0" xfId="3" applyFont="1" applyAlignment="1">
      <alignment horizontal="right"/>
    </xf>
    <xf numFmtId="0" fontId="13" fillId="0" borderId="29" xfId="3" applyBorder="1" applyAlignment="1">
      <alignment horizontal="center" vertical="center" wrapText="1"/>
    </xf>
    <xf numFmtId="0" fontId="13" fillId="0" borderId="30" xfId="3" applyBorder="1" applyAlignment="1">
      <alignment horizontal="center" vertical="center" wrapText="1"/>
    </xf>
    <xf numFmtId="169" fontId="13" fillId="0" borderId="47" xfId="3" applyNumberFormat="1" applyBorder="1" applyAlignment="1">
      <alignment horizontal="center" vertical="center"/>
    </xf>
    <xf numFmtId="169" fontId="13" fillId="0" borderId="48" xfId="3" applyNumberFormat="1" applyBorder="1" applyAlignment="1">
      <alignment horizontal="center" vertical="center"/>
    </xf>
    <xf numFmtId="169" fontId="37" fillId="0" borderId="47" xfId="3" applyNumberFormat="1" applyFont="1" applyBorder="1" applyAlignment="1">
      <alignment horizontal="center" vertical="center"/>
    </xf>
    <xf numFmtId="169" fontId="37" fillId="0" borderId="48" xfId="3" applyNumberFormat="1" applyFont="1" applyBorder="1" applyAlignment="1">
      <alignment horizontal="center" vertical="center"/>
    </xf>
    <xf numFmtId="165" fontId="10" fillId="0" borderId="27" xfId="1" applyNumberFormat="1" applyFont="1" applyBorder="1" applyAlignment="1">
      <alignment horizontal="center" vertical="center"/>
    </xf>
    <xf numFmtId="165" fontId="10" fillId="0" borderId="28" xfId="1" applyNumberFormat="1" applyFont="1" applyBorder="1" applyAlignment="1">
      <alignment horizontal="center" vertical="center"/>
    </xf>
    <xf numFmtId="0" fontId="7" fillId="0" borderId="24"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6" xfId="3" applyFont="1" applyBorder="1" applyAlignment="1">
      <alignment horizontal="center" vertical="center" wrapText="1"/>
    </xf>
    <xf numFmtId="0" fontId="16" fillId="3" borderId="24" xfId="3" applyFont="1" applyFill="1" applyBorder="1" applyAlignment="1">
      <alignment horizontal="left" vertical="center"/>
    </xf>
    <xf numFmtId="0" fontId="16" fillId="3" borderId="25" xfId="3" applyFont="1" applyFill="1" applyBorder="1" applyAlignment="1">
      <alignment horizontal="left" vertical="center"/>
    </xf>
    <xf numFmtId="0" fontId="16" fillId="3" borderId="26" xfId="3" applyFont="1" applyFill="1" applyBorder="1" applyAlignment="1">
      <alignment horizontal="left" vertical="center"/>
    </xf>
    <xf numFmtId="0" fontId="5" fillId="3" borderId="24" xfId="3" applyFont="1" applyFill="1" applyBorder="1" applyAlignment="1">
      <alignment horizontal="center" vertical="center"/>
    </xf>
    <xf numFmtId="0" fontId="5" fillId="3" borderId="12"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25" xfId="3" applyFont="1" applyFill="1" applyBorder="1" applyAlignment="1">
      <alignment horizontal="center" vertical="center"/>
    </xf>
    <xf numFmtId="0" fontId="5" fillId="3" borderId="26" xfId="3" applyFont="1" applyFill="1" applyBorder="1" applyAlignment="1">
      <alignment horizontal="center" vertical="center"/>
    </xf>
    <xf numFmtId="0" fontId="14" fillId="0" borderId="24" xfId="1" applyFont="1" applyBorder="1" applyAlignment="1">
      <alignment horizontal="center" vertical="top" wrapText="1"/>
    </xf>
    <xf numFmtId="0" fontId="5" fillId="0" borderId="25" xfId="1" applyFont="1" applyBorder="1" applyAlignment="1">
      <alignment horizontal="center" vertical="top" wrapText="1"/>
    </xf>
    <xf numFmtId="0" fontId="5" fillId="0" borderId="26" xfId="1" applyFont="1" applyBorder="1" applyAlignment="1">
      <alignment horizontal="center" vertical="top" wrapText="1"/>
    </xf>
    <xf numFmtId="0" fontId="26" fillId="0" borderId="5" xfId="1" applyFont="1" applyBorder="1" applyAlignment="1">
      <alignment horizontal="center" vertical="center"/>
    </xf>
    <xf numFmtId="0" fontId="26" fillId="0" borderId="6" xfId="1" applyFont="1" applyBorder="1" applyAlignment="1">
      <alignment horizontal="center" vertical="center"/>
    </xf>
    <xf numFmtId="2" fontId="26" fillId="0" borderId="5" xfId="1" applyNumberFormat="1" applyFont="1" applyBorder="1" applyAlignment="1">
      <alignment horizontal="center" vertical="center"/>
    </xf>
    <xf numFmtId="2" fontId="26" fillId="0" borderId="6" xfId="1" applyNumberFormat="1" applyFont="1" applyBorder="1" applyAlignment="1">
      <alignment horizontal="center" vertical="center"/>
    </xf>
    <xf numFmtId="165" fontId="29" fillId="0" borderId="1" xfId="1" applyNumberFormat="1" applyFont="1" applyBorder="1" applyAlignment="1">
      <alignment horizontal="center" vertical="center"/>
    </xf>
    <xf numFmtId="0" fontId="14" fillId="0" borderId="1" xfId="1" applyFont="1" applyBorder="1" applyAlignment="1">
      <alignment horizontal="left" vertical="top" wrapText="1"/>
    </xf>
    <xf numFmtId="0" fontId="14" fillId="11" borderId="1" xfId="1" applyFont="1" applyFill="1" applyBorder="1" applyAlignment="1">
      <alignment horizontal="left" vertical="top"/>
    </xf>
    <xf numFmtId="0" fontId="26" fillId="0" borderId="7" xfId="1" applyFont="1" applyBorder="1" applyAlignment="1">
      <alignment horizontal="center" vertical="center"/>
    </xf>
    <xf numFmtId="167" fontId="31" fillId="0" borderId="5" xfId="1" applyNumberFormat="1" applyFont="1" applyBorder="1" applyAlignment="1">
      <alignment horizontal="center" vertical="center"/>
    </xf>
    <xf numFmtId="167" fontId="31" fillId="0" borderId="6" xfId="1" applyNumberFormat="1" applyFont="1" applyBorder="1" applyAlignment="1">
      <alignment horizontal="center" vertical="center"/>
    </xf>
    <xf numFmtId="2" fontId="29" fillId="0" borderId="5" xfId="1" applyNumberFormat="1" applyFont="1" applyBorder="1" applyAlignment="1">
      <alignment horizontal="center" vertical="center"/>
    </xf>
    <xf numFmtId="2" fontId="29" fillId="0" borderId="6" xfId="1" applyNumberFormat="1" applyFont="1" applyBorder="1" applyAlignment="1">
      <alignment horizontal="center" vertical="center"/>
    </xf>
    <xf numFmtId="0" fontId="5" fillId="0" borderId="1" xfId="1" applyFont="1" applyBorder="1" applyAlignment="1">
      <alignment horizontal="left" vertical="top" wrapText="1"/>
    </xf>
    <xf numFmtId="0" fontId="14" fillId="10" borderId="1" xfId="1" applyFont="1" applyFill="1" applyBorder="1" applyAlignment="1">
      <alignment horizontal="center" vertical="center"/>
    </xf>
    <xf numFmtId="0" fontId="5" fillId="10" borderId="1" xfId="1" applyFont="1" applyFill="1" applyBorder="1" applyAlignment="1">
      <alignment horizontal="center" vertical="center"/>
    </xf>
    <xf numFmtId="0" fontId="14" fillId="11" borderId="1" xfId="1" applyFont="1" applyFill="1" applyBorder="1" applyAlignment="1">
      <alignment horizontal="left" vertical="center" wrapText="1"/>
    </xf>
    <xf numFmtId="2" fontId="26" fillId="0" borderId="7" xfId="1" applyNumberFormat="1" applyFont="1" applyBorder="1" applyAlignment="1">
      <alignment horizontal="center" vertical="center"/>
    </xf>
    <xf numFmtId="0" fontId="42" fillId="0" borderId="49" xfId="1" applyFont="1" applyBorder="1" applyAlignment="1">
      <alignment horizontal="center" vertical="center" wrapText="1"/>
    </xf>
    <xf numFmtId="0" fontId="42" fillId="0" borderId="50" xfId="1" applyFont="1" applyBorder="1" applyAlignment="1">
      <alignment horizontal="center" vertical="center" wrapText="1"/>
    </xf>
    <xf numFmtId="0" fontId="42" fillId="0" borderId="51" xfId="1" applyFont="1" applyBorder="1" applyAlignment="1">
      <alignment horizontal="center" vertical="center" wrapText="1"/>
    </xf>
    <xf numFmtId="0" fontId="42" fillId="0" borderId="34" xfId="1" applyFont="1" applyBorder="1" applyAlignment="1">
      <alignment horizontal="center" vertical="center" wrapText="1"/>
    </xf>
    <xf numFmtId="0" fontId="42" fillId="0" borderId="25" xfId="1" applyFont="1" applyBorder="1" applyAlignment="1">
      <alignment horizontal="center" vertical="center" wrapText="1"/>
    </xf>
    <xf numFmtId="0" fontId="42" fillId="0" borderId="52" xfId="1" applyFont="1" applyBorder="1" applyAlignment="1">
      <alignment horizontal="center" vertical="center" wrapText="1"/>
    </xf>
    <xf numFmtId="0" fontId="42" fillId="10" borderId="24" xfId="1" applyFont="1" applyFill="1" applyBorder="1" applyAlignment="1">
      <alignment horizontal="center" vertical="center"/>
    </xf>
    <xf numFmtId="0" fontId="42" fillId="10" borderId="25" xfId="1" applyFont="1" applyFill="1" applyBorder="1" applyAlignment="1">
      <alignment horizontal="center" vertical="center"/>
    </xf>
    <xf numFmtId="0" fontId="42" fillId="10" borderId="26" xfId="1" applyFont="1" applyFill="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5" fillId="11" borderId="1" xfId="1" applyFont="1" applyFill="1" applyBorder="1" applyAlignment="1">
      <alignment horizontal="left" vertical="top"/>
    </xf>
    <xf numFmtId="0" fontId="14" fillId="0" borderId="15" xfId="1" applyFont="1" applyBorder="1" applyAlignment="1">
      <alignment horizontal="left" wrapText="1"/>
    </xf>
    <xf numFmtId="165" fontId="27" fillId="0" borderId="27" xfId="1" applyNumberFormat="1" applyFont="1" applyBorder="1" applyAlignment="1">
      <alignment horizontal="center" vertical="center"/>
    </xf>
    <xf numFmtId="165" fontId="27" fillId="0" borderId="28" xfId="1" applyNumberFormat="1" applyFont="1" applyBorder="1" applyAlignment="1">
      <alignment horizontal="center" vertical="center"/>
    </xf>
    <xf numFmtId="169" fontId="27" fillId="0" borderId="47" xfId="3" applyNumberFormat="1" applyFont="1" applyBorder="1" applyAlignment="1">
      <alignment horizontal="center" vertical="center"/>
    </xf>
    <xf numFmtId="169" fontId="27" fillId="0" borderId="48" xfId="3" applyNumberFormat="1" applyFont="1" applyBorder="1" applyAlignment="1">
      <alignment horizontal="center" vertical="center"/>
    </xf>
    <xf numFmtId="164" fontId="29" fillId="0" borderId="29" xfId="1" applyNumberFormat="1" applyFont="1" applyBorder="1" applyAlignment="1">
      <alignment horizontal="center"/>
    </xf>
    <xf numFmtId="164" fontId="29" fillId="0" borderId="30" xfId="1" applyNumberFormat="1" applyFont="1" applyBorder="1" applyAlignment="1">
      <alignment horizontal="center"/>
    </xf>
    <xf numFmtId="2" fontId="29" fillId="0" borderId="29" xfId="1" applyNumberFormat="1" applyFont="1" applyBorder="1" applyAlignment="1">
      <alignment horizontal="center"/>
    </xf>
    <xf numFmtId="2" fontId="29" fillId="0" borderId="30" xfId="1" applyNumberFormat="1" applyFont="1" applyBorder="1" applyAlignment="1">
      <alignment horizontal="center"/>
    </xf>
    <xf numFmtId="0" fontId="29" fillId="0" borderId="29" xfId="1" applyFont="1" applyBorder="1" applyAlignment="1">
      <alignment horizontal="center"/>
    </xf>
    <xf numFmtId="0" fontId="29" fillId="0" borderId="30" xfId="1" applyFont="1" applyBorder="1" applyAlignment="1">
      <alignment horizontal="center"/>
    </xf>
    <xf numFmtId="0" fontId="2" fillId="0" borderId="29" xfId="1" applyBorder="1" applyAlignment="1">
      <alignment horizontal="center"/>
    </xf>
    <xf numFmtId="0" fontId="2" fillId="0" borderId="30" xfId="1" applyBorder="1" applyAlignment="1">
      <alignment horizontal="center"/>
    </xf>
    <xf numFmtId="0" fontId="2" fillId="0" borderId="19" xfId="1" applyBorder="1" applyAlignment="1">
      <alignment horizontal="center"/>
    </xf>
    <xf numFmtId="0" fontId="2" fillId="0" borderId="20" xfId="1" applyBorder="1" applyAlignment="1">
      <alignment horizontal="center"/>
    </xf>
    <xf numFmtId="0" fontId="2" fillId="0" borderId="3" xfId="1" applyBorder="1" applyAlignment="1">
      <alignment horizontal="center"/>
    </xf>
    <xf numFmtId="0" fontId="2" fillId="0" borderId="22" xfId="1" applyBorder="1" applyAlignment="1">
      <alignment horizontal="center"/>
    </xf>
    <xf numFmtId="0" fontId="16" fillId="0" borderId="0" xfId="3" applyFont="1" applyAlignment="1">
      <alignment horizontal="right"/>
    </xf>
    <xf numFmtId="0" fontId="13" fillId="0" borderId="0" xfId="3"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50" xfId="1" applyBorder="1" applyAlignment="1"/>
    <xf numFmtId="0" fontId="2" fillId="0" borderId="51" xfId="1" applyBorder="1" applyAlignment="1"/>
    <xf numFmtId="0" fontId="16" fillId="0" borderId="0" xfId="3" applyFont="1" applyAlignment="1"/>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106680</xdr:colOff>
      <xdr:row>51</xdr:row>
      <xdr:rowOff>0</xdr:rowOff>
    </xdr:from>
    <xdr:to>
      <xdr:col>1</xdr:col>
      <xdr:colOff>3200400</xdr:colOff>
      <xdr:row>51</xdr:row>
      <xdr:rowOff>0</xdr:rowOff>
    </xdr:to>
    <xdr:sp macro="" textlink="">
      <xdr:nvSpPr>
        <xdr:cNvPr id="2" name="Line 1">
          <a:extLst>
            <a:ext uri="{FF2B5EF4-FFF2-40B4-BE49-F238E27FC236}">
              <a16:creationId xmlns:a16="http://schemas.microsoft.com/office/drawing/2014/main" id="{EA5C97C9-EF7C-4771-8163-A088E5C0AE09}"/>
            </a:ext>
          </a:extLst>
        </xdr:cNvPr>
        <xdr:cNvSpPr>
          <a:spLocks noChangeShapeType="1"/>
        </xdr:cNvSpPr>
      </xdr:nvSpPr>
      <xdr:spPr bwMode="auto">
        <a:xfrm>
          <a:off x="731520" y="9326880"/>
          <a:ext cx="518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48</xdr:row>
      <xdr:rowOff>0</xdr:rowOff>
    </xdr:from>
    <xdr:to>
      <xdr:col>1</xdr:col>
      <xdr:colOff>3200400</xdr:colOff>
      <xdr:row>48</xdr:row>
      <xdr:rowOff>0</xdr:rowOff>
    </xdr:to>
    <xdr:sp macro="" textlink="">
      <xdr:nvSpPr>
        <xdr:cNvPr id="3" name="Line 1">
          <a:extLst>
            <a:ext uri="{FF2B5EF4-FFF2-40B4-BE49-F238E27FC236}">
              <a16:creationId xmlns:a16="http://schemas.microsoft.com/office/drawing/2014/main" id="{544FF415-8F4E-40FF-AE4E-E03CDD4F5E5A}"/>
            </a:ext>
          </a:extLst>
        </xdr:cNvPr>
        <xdr:cNvSpPr>
          <a:spLocks noChangeShapeType="1"/>
        </xdr:cNvSpPr>
      </xdr:nvSpPr>
      <xdr:spPr bwMode="auto">
        <a:xfrm>
          <a:off x="731520" y="8778240"/>
          <a:ext cx="518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4" name="Line 1">
          <a:extLst>
            <a:ext uri="{FF2B5EF4-FFF2-40B4-BE49-F238E27FC236}">
              <a16:creationId xmlns:a16="http://schemas.microsoft.com/office/drawing/2014/main" id="{098276E3-9E06-4DFD-A75C-2B73FEC58781}"/>
            </a:ext>
          </a:extLst>
        </xdr:cNvPr>
        <xdr:cNvSpPr>
          <a:spLocks noChangeShapeType="1"/>
        </xdr:cNvSpPr>
      </xdr:nvSpPr>
      <xdr:spPr bwMode="auto">
        <a:xfrm>
          <a:off x="731520" y="8046720"/>
          <a:ext cx="518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5" name="Line 1">
          <a:extLst>
            <a:ext uri="{FF2B5EF4-FFF2-40B4-BE49-F238E27FC236}">
              <a16:creationId xmlns:a16="http://schemas.microsoft.com/office/drawing/2014/main" id="{70694B47-487B-4B66-A54A-C249402E9367}"/>
            </a:ext>
          </a:extLst>
        </xdr:cNvPr>
        <xdr:cNvSpPr>
          <a:spLocks noChangeShapeType="1"/>
        </xdr:cNvSpPr>
      </xdr:nvSpPr>
      <xdr:spPr bwMode="auto">
        <a:xfrm>
          <a:off x="731520" y="8961120"/>
          <a:ext cx="518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6" name="Line 1">
          <a:extLst>
            <a:ext uri="{FF2B5EF4-FFF2-40B4-BE49-F238E27FC236}">
              <a16:creationId xmlns:a16="http://schemas.microsoft.com/office/drawing/2014/main" id="{A01A7EE1-4717-4C29-8809-A11F332B8D58}"/>
            </a:ext>
          </a:extLst>
        </xdr:cNvPr>
        <xdr:cNvSpPr>
          <a:spLocks noChangeShapeType="1"/>
        </xdr:cNvSpPr>
      </xdr:nvSpPr>
      <xdr:spPr bwMode="auto">
        <a:xfrm>
          <a:off x="731520" y="9144000"/>
          <a:ext cx="518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8D62-72CF-4CF0-9124-2BB86492A43D}">
  <dimension ref="A1:K9"/>
  <sheetViews>
    <sheetView tabSelected="1" topLeftCell="B13" workbookViewId="0">
      <selection activeCell="D13" sqref="D13"/>
    </sheetView>
  </sheetViews>
  <sheetFormatPr defaultRowHeight="14.45"/>
  <cols>
    <col min="1" max="1" width="0" hidden="1" customWidth="1"/>
    <col min="2" max="2" width="4.42578125" customWidth="1"/>
    <col min="3" max="3" width="30.28515625" customWidth="1"/>
    <col min="4" max="4" width="15" customWidth="1"/>
    <col min="7" max="7" width="11" bestFit="1" customWidth="1"/>
    <col min="8" max="8" width="12.140625" bestFit="1" customWidth="1"/>
    <col min="9" max="9" width="12.140625" customWidth="1"/>
    <col min="10" max="10" width="13.7109375" bestFit="1" customWidth="1"/>
    <col min="11" max="11" width="0" hidden="1" customWidth="1"/>
  </cols>
  <sheetData>
    <row r="1" spans="1:11" ht="21">
      <c r="C1" s="225" t="s">
        <v>0</v>
      </c>
      <c r="D1" s="225"/>
      <c r="E1" s="225"/>
      <c r="F1" s="225"/>
      <c r="G1" s="225"/>
      <c r="H1" s="225"/>
      <c r="I1" s="225"/>
      <c r="J1" s="225"/>
    </row>
    <row r="3" spans="1:11" ht="40.15" customHeight="1">
      <c r="B3" s="185" t="s">
        <v>1</v>
      </c>
      <c r="C3" s="185" t="s">
        <v>2</v>
      </c>
      <c r="D3" s="185" t="s">
        <v>3</v>
      </c>
      <c r="E3" s="185" t="s">
        <v>4</v>
      </c>
      <c r="F3" s="185" t="s">
        <v>5</v>
      </c>
      <c r="G3" s="185" t="s">
        <v>6</v>
      </c>
      <c r="H3" s="185" t="s">
        <v>7</v>
      </c>
      <c r="I3" s="185" t="s">
        <v>8</v>
      </c>
      <c r="J3" s="185" t="s">
        <v>9</v>
      </c>
    </row>
    <row r="4" spans="1:11">
      <c r="A4">
        <v>9</v>
      </c>
      <c r="B4" s="186">
        <v>2</v>
      </c>
      <c r="C4" s="226" t="s">
        <v>10</v>
      </c>
      <c r="D4" s="194" t="s">
        <v>11</v>
      </c>
      <c r="E4" s="227" t="s">
        <v>12</v>
      </c>
      <c r="F4" s="228">
        <v>3</v>
      </c>
      <c r="G4" s="228">
        <f>'BoQ #2-3'!J304</f>
        <v>0</v>
      </c>
      <c r="H4" s="228">
        <f>G4*F4</f>
        <v>0</v>
      </c>
      <c r="I4" s="228">
        <f>G4*1.18</f>
        <v>0</v>
      </c>
      <c r="J4" s="228">
        <f>H4*1.18</f>
        <v>0</v>
      </c>
      <c r="K4">
        <v>11</v>
      </c>
    </row>
    <row r="5" spans="1:11">
      <c r="A5">
        <v>22</v>
      </c>
      <c r="B5" s="186">
        <v>3</v>
      </c>
      <c r="C5" s="226"/>
      <c r="D5" s="194" t="s">
        <v>13</v>
      </c>
      <c r="E5" s="226"/>
      <c r="F5" s="229"/>
      <c r="G5" s="229"/>
      <c r="H5" s="229"/>
      <c r="I5" s="229"/>
      <c r="J5" s="229"/>
      <c r="K5">
        <v>26</v>
      </c>
    </row>
    <row r="6" spans="1:11">
      <c r="A6">
        <v>14</v>
      </c>
      <c r="B6" s="186">
        <v>4</v>
      </c>
      <c r="C6" s="226"/>
      <c r="D6" s="194" t="s">
        <v>14</v>
      </c>
      <c r="E6" s="226"/>
      <c r="F6" s="229"/>
      <c r="G6" s="229"/>
      <c r="H6" s="229"/>
      <c r="I6" s="229"/>
      <c r="J6" s="229"/>
      <c r="K6">
        <v>10</v>
      </c>
    </row>
    <row r="7" spans="1:11">
      <c r="A7">
        <v>18</v>
      </c>
      <c r="B7" s="186">
        <v>1</v>
      </c>
      <c r="C7" s="196" t="s">
        <v>15</v>
      </c>
      <c r="D7" s="195" t="s">
        <v>16</v>
      </c>
      <c r="E7" s="196" t="s">
        <v>12</v>
      </c>
      <c r="F7" s="200">
        <v>1</v>
      </c>
      <c r="G7" s="200">
        <f>'BoQ #2-3'!J304</f>
        <v>0</v>
      </c>
      <c r="H7" s="200">
        <f>G7*F7</f>
        <v>0</v>
      </c>
      <c r="I7" s="200">
        <f>G7*1.18</f>
        <v>0</v>
      </c>
      <c r="J7" s="200">
        <f>H7*1.18</f>
        <v>0</v>
      </c>
      <c r="K7">
        <v>27</v>
      </c>
    </row>
    <row r="8" spans="1:11">
      <c r="A8">
        <v>17</v>
      </c>
      <c r="B8" s="186">
        <v>5</v>
      </c>
      <c r="C8" s="196" t="s">
        <v>17</v>
      </c>
      <c r="D8" s="195" t="s">
        <v>18</v>
      </c>
      <c r="E8" s="196" t="s">
        <v>12</v>
      </c>
      <c r="F8" s="200">
        <v>1</v>
      </c>
      <c r="G8" s="200">
        <f>'BoQ # 3-3'!J304</f>
        <v>0</v>
      </c>
      <c r="H8" s="200">
        <f>G8*F8</f>
        <v>0</v>
      </c>
      <c r="I8" s="200">
        <f>G8*1.18</f>
        <v>0</v>
      </c>
      <c r="J8" s="200">
        <f>H8*1.18</f>
        <v>0</v>
      </c>
    </row>
    <row r="9" spans="1:11" ht="15.6">
      <c r="B9" s="1"/>
      <c r="C9" s="186" t="s">
        <v>19</v>
      </c>
      <c r="D9" s="186"/>
      <c r="E9" s="193" t="s">
        <v>12</v>
      </c>
      <c r="F9" s="200">
        <v>5</v>
      </c>
      <c r="G9" s="224"/>
      <c r="H9" s="224">
        <f>SUM(H4:H8)</f>
        <v>0</v>
      </c>
      <c r="I9" s="224"/>
      <c r="J9" s="224">
        <f>SUM(J4:J8)</f>
        <v>0</v>
      </c>
    </row>
  </sheetData>
  <mergeCells count="8">
    <mergeCell ref="C1:J1"/>
    <mergeCell ref="C4:C6"/>
    <mergeCell ref="E4:E6"/>
    <mergeCell ref="F4:F6"/>
    <mergeCell ref="G4:G6"/>
    <mergeCell ref="H4:H6"/>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529A-A452-4643-9E87-B18FCDE154FB}">
  <sheetPr>
    <tabColor rgb="FFFF0000"/>
  </sheetPr>
  <dimension ref="A1:G77"/>
  <sheetViews>
    <sheetView view="pageBreakPreview" zoomScale="60" zoomScaleNormal="80" workbookViewId="0">
      <selection activeCell="Q9" sqref="Q9"/>
    </sheetView>
  </sheetViews>
  <sheetFormatPr defaultColWidth="9.140625" defaultRowHeight="13.15"/>
  <cols>
    <col min="1" max="1" width="9.140625" style="169"/>
    <col min="2" max="2" width="78.42578125" style="169" bestFit="1" customWidth="1"/>
    <col min="3" max="3" width="9.140625" style="169"/>
    <col min="4" max="4" width="9.140625" style="170"/>
    <col min="5" max="5" width="10.140625" style="171" bestFit="1" customWidth="1"/>
    <col min="6" max="6" width="18.28515625" style="172" customWidth="1"/>
    <col min="7" max="256" width="9.140625" style="165"/>
    <col min="257" max="257" width="78.42578125" style="165" bestFit="1" customWidth="1"/>
    <col min="258" max="259" width="9.140625" style="165"/>
    <col min="260" max="260" width="10.140625" style="165" bestFit="1" customWidth="1"/>
    <col min="261" max="261" width="18.28515625" style="165" customWidth="1"/>
    <col min="262" max="512" width="9.140625" style="165"/>
    <col min="513" max="513" width="78.42578125" style="165" bestFit="1" customWidth="1"/>
    <col min="514" max="515" width="9.140625" style="165"/>
    <col min="516" max="516" width="10.140625" style="165" bestFit="1" customWidth="1"/>
    <col min="517" max="517" width="18.28515625" style="165" customWidth="1"/>
    <col min="518" max="768" width="9.140625" style="165"/>
    <col min="769" max="769" width="78.42578125" style="165" bestFit="1" customWidth="1"/>
    <col min="770" max="771" width="9.140625" style="165"/>
    <col min="772" max="772" width="10.140625" style="165" bestFit="1" customWidth="1"/>
    <col min="773" max="773" width="18.28515625" style="165" customWidth="1"/>
    <col min="774" max="1024" width="9.140625" style="165"/>
    <col min="1025" max="1025" width="78.42578125" style="165" bestFit="1" customWidth="1"/>
    <col min="1026" max="1027" width="9.140625" style="165"/>
    <col min="1028" max="1028" width="10.140625" style="165" bestFit="1" customWidth="1"/>
    <col min="1029" max="1029" width="18.28515625" style="165" customWidth="1"/>
    <col min="1030" max="1280" width="9.140625" style="165"/>
    <col min="1281" max="1281" width="78.42578125" style="165" bestFit="1" customWidth="1"/>
    <col min="1282" max="1283" width="9.140625" style="165"/>
    <col min="1284" max="1284" width="10.140625" style="165" bestFit="1" customWidth="1"/>
    <col min="1285" max="1285" width="18.28515625" style="165" customWidth="1"/>
    <col min="1286" max="1536" width="9.140625" style="165"/>
    <col min="1537" max="1537" width="78.42578125" style="165" bestFit="1" customWidth="1"/>
    <col min="1538" max="1539" width="9.140625" style="165"/>
    <col min="1540" max="1540" width="10.140625" style="165" bestFit="1" customWidth="1"/>
    <col min="1541" max="1541" width="18.28515625" style="165" customWidth="1"/>
    <col min="1542" max="1792" width="9.140625" style="165"/>
    <col min="1793" max="1793" width="78.42578125" style="165" bestFit="1" customWidth="1"/>
    <col min="1794" max="1795" width="9.140625" style="165"/>
    <col min="1796" max="1796" width="10.140625" style="165" bestFit="1" customWidth="1"/>
    <col min="1797" max="1797" width="18.28515625" style="165" customWidth="1"/>
    <col min="1798" max="2048" width="9.140625" style="165"/>
    <col min="2049" max="2049" width="78.42578125" style="165" bestFit="1" customWidth="1"/>
    <col min="2050" max="2051" width="9.140625" style="165"/>
    <col min="2052" max="2052" width="10.140625" style="165" bestFit="1" customWidth="1"/>
    <col min="2053" max="2053" width="18.28515625" style="165" customWidth="1"/>
    <col min="2054" max="2304" width="9.140625" style="165"/>
    <col min="2305" max="2305" width="78.42578125" style="165" bestFit="1" customWidth="1"/>
    <col min="2306" max="2307" width="9.140625" style="165"/>
    <col min="2308" max="2308" width="10.140625" style="165" bestFit="1" customWidth="1"/>
    <col min="2309" max="2309" width="18.28515625" style="165" customWidth="1"/>
    <col min="2310" max="2560" width="9.140625" style="165"/>
    <col min="2561" max="2561" width="78.42578125" style="165" bestFit="1" customWidth="1"/>
    <col min="2562" max="2563" width="9.140625" style="165"/>
    <col min="2564" max="2564" width="10.140625" style="165" bestFit="1" customWidth="1"/>
    <col min="2565" max="2565" width="18.28515625" style="165" customWidth="1"/>
    <col min="2566" max="2816" width="9.140625" style="165"/>
    <col min="2817" max="2817" width="78.42578125" style="165" bestFit="1" customWidth="1"/>
    <col min="2818" max="2819" width="9.140625" style="165"/>
    <col min="2820" max="2820" width="10.140625" style="165" bestFit="1" customWidth="1"/>
    <col min="2821" max="2821" width="18.28515625" style="165" customWidth="1"/>
    <col min="2822" max="3072" width="9.140625" style="165"/>
    <col min="3073" max="3073" width="78.42578125" style="165" bestFit="1" customWidth="1"/>
    <col min="3074" max="3075" width="9.140625" style="165"/>
    <col min="3076" max="3076" width="10.140625" style="165" bestFit="1" customWidth="1"/>
    <col min="3077" max="3077" width="18.28515625" style="165" customWidth="1"/>
    <col min="3078" max="3328" width="9.140625" style="165"/>
    <col min="3329" max="3329" width="78.42578125" style="165" bestFit="1" customWidth="1"/>
    <col min="3330" max="3331" width="9.140625" style="165"/>
    <col min="3332" max="3332" width="10.140625" style="165" bestFit="1" customWidth="1"/>
    <col min="3333" max="3333" width="18.28515625" style="165" customWidth="1"/>
    <col min="3334" max="3584" width="9.140625" style="165"/>
    <col min="3585" max="3585" width="78.42578125" style="165" bestFit="1" customWidth="1"/>
    <col min="3586" max="3587" width="9.140625" style="165"/>
    <col min="3588" max="3588" width="10.140625" style="165" bestFit="1" customWidth="1"/>
    <col min="3589" max="3589" width="18.28515625" style="165" customWidth="1"/>
    <col min="3590" max="3840" width="9.140625" style="165"/>
    <col min="3841" max="3841" width="78.42578125" style="165" bestFit="1" customWidth="1"/>
    <col min="3842" max="3843" width="9.140625" style="165"/>
    <col min="3844" max="3844" width="10.140625" style="165" bestFit="1" customWidth="1"/>
    <col min="3845" max="3845" width="18.28515625" style="165" customWidth="1"/>
    <col min="3846" max="4096" width="9.140625" style="165"/>
    <col min="4097" max="4097" width="78.42578125" style="165" bestFit="1" customWidth="1"/>
    <col min="4098" max="4099" width="9.140625" style="165"/>
    <col min="4100" max="4100" width="10.140625" style="165" bestFit="1" customWidth="1"/>
    <col min="4101" max="4101" width="18.28515625" style="165" customWidth="1"/>
    <col min="4102" max="4352" width="9.140625" style="165"/>
    <col min="4353" max="4353" width="78.42578125" style="165" bestFit="1" customWidth="1"/>
    <col min="4354" max="4355" width="9.140625" style="165"/>
    <col min="4356" max="4356" width="10.140625" style="165" bestFit="1" customWidth="1"/>
    <col min="4357" max="4357" width="18.28515625" style="165" customWidth="1"/>
    <col min="4358" max="4608" width="9.140625" style="165"/>
    <col min="4609" max="4609" width="78.42578125" style="165" bestFit="1" customWidth="1"/>
    <col min="4610" max="4611" width="9.140625" style="165"/>
    <col min="4612" max="4612" width="10.140625" style="165" bestFit="1" customWidth="1"/>
    <col min="4613" max="4613" width="18.28515625" style="165" customWidth="1"/>
    <col min="4614" max="4864" width="9.140625" style="165"/>
    <col min="4865" max="4865" width="78.42578125" style="165" bestFit="1" customWidth="1"/>
    <col min="4866" max="4867" width="9.140625" style="165"/>
    <col min="4868" max="4868" width="10.140625" style="165" bestFit="1" customWidth="1"/>
    <col min="4869" max="4869" width="18.28515625" style="165" customWidth="1"/>
    <col min="4870" max="5120" width="9.140625" style="165"/>
    <col min="5121" max="5121" width="78.42578125" style="165" bestFit="1" customWidth="1"/>
    <col min="5122" max="5123" width="9.140625" style="165"/>
    <col min="5124" max="5124" width="10.140625" style="165" bestFit="1" customWidth="1"/>
    <col min="5125" max="5125" width="18.28515625" style="165" customWidth="1"/>
    <col min="5126" max="5376" width="9.140625" style="165"/>
    <col min="5377" max="5377" width="78.42578125" style="165" bestFit="1" customWidth="1"/>
    <col min="5378" max="5379" width="9.140625" style="165"/>
    <col min="5380" max="5380" width="10.140625" style="165" bestFit="1" customWidth="1"/>
    <col min="5381" max="5381" width="18.28515625" style="165" customWidth="1"/>
    <col min="5382" max="5632" width="9.140625" style="165"/>
    <col min="5633" max="5633" width="78.42578125" style="165" bestFit="1" customWidth="1"/>
    <col min="5634" max="5635" width="9.140625" style="165"/>
    <col min="5636" max="5636" width="10.140625" style="165" bestFit="1" customWidth="1"/>
    <col min="5637" max="5637" width="18.28515625" style="165" customWidth="1"/>
    <col min="5638" max="5888" width="9.140625" style="165"/>
    <col min="5889" max="5889" width="78.42578125" style="165" bestFit="1" customWidth="1"/>
    <col min="5890" max="5891" width="9.140625" style="165"/>
    <col min="5892" max="5892" width="10.140625" style="165" bestFit="1" customWidth="1"/>
    <col min="5893" max="5893" width="18.28515625" style="165" customWidth="1"/>
    <col min="5894" max="6144" width="9.140625" style="165"/>
    <col min="6145" max="6145" width="78.42578125" style="165" bestFit="1" customWidth="1"/>
    <col min="6146" max="6147" width="9.140625" style="165"/>
    <col min="6148" max="6148" width="10.140625" style="165" bestFit="1" customWidth="1"/>
    <col min="6149" max="6149" width="18.28515625" style="165" customWidth="1"/>
    <col min="6150" max="6400" width="9.140625" style="165"/>
    <col min="6401" max="6401" width="78.42578125" style="165" bestFit="1" customWidth="1"/>
    <col min="6402" max="6403" width="9.140625" style="165"/>
    <col min="6404" max="6404" width="10.140625" style="165" bestFit="1" customWidth="1"/>
    <col min="6405" max="6405" width="18.28515625" style="165" customWidth="1"/>
    <col min="6406" max="6656" width="9.140625" style="165"/>
    <col min="6657" max="6657" width="78.42578125" style="165" bestFit="1" customWidth="1"/>
    <col min="6658" max="6659" width="9.140625" style="165"/>
    <col min="6660" max="6660" width="10.140625" style="165" bestFit="1" customWidth="1"/>
    <col min="6661" max="6661" width="18.28515625" style="165" customWidth="1"/>
    <col min="6662" max="6912" width="9.140625" style="165"/>
    <col min="6913" max="6913" width="78.42578125" style="165" bestFit="1" customWidth="1"/>
    <col min="6914" max="6915" width="9.140625" style="165"/>
    <col min="6916" max="6916" width="10.140625" style="165" bestFit="1" customWidth="1"/>
    <col min="6917" max="6917" width="18.28515625" style="165" customWidth="1"/>
    <col min="6918" max="7168" width="9.140625" style="165"/>
    <col min="7169" max="7169" width="78.42578125" style="165" bestFit="1" customWidth="1"/>
    <col min="7170" max="7171" width="9.140625" style="165"/>
    <col min="7172" max="7172" width="10.140625" style="165" bestFit="1" customWidth="1"/>
    <col min="7173" max="7173" width="18.28515625" style="165" customWidth="1"/>
    <col min="7174" max="7424" width="9.140625" style="165"/>
    <col min="7425" max="7425" width="78.42578125" style="165" bestFit="1" customWidth="1"/>
    <col min="7426" max="7427" width="9.140625" style="165"/>
    <col min="7428" max="7428" width="10.140625" style="165" bestFit="1" customWidth="1"/>
    <col min="7429" max="7429" width="18.28515625" style="165" customWidth="1"/>
    <col min="7430" max="7680" width="9.140625" style="165"/>
    <col min="7681" max="7681" width="78.42578125" style="165" bestFit="1" customWidth="1"/>
    <col min="7682" max="7683" width="9.140625" style="165"/>
    <col min="7684" max="7684" width="10.140625" style="165" bestFit="1" customWidth="1"/>
    <col min="7685" max="7685" width="18.28515625" style="165" customWidth="1"/>
    <col min="7686" max="7936" width="9.140625" style="165"/>
    <col min="7937" max="7937" width="78.42578125" style="165" bestFit="1" customWidth="1"/>
    <col min="7938" max="7939" width="9.140625" style="165"/>
    <col min="7940" max="7940" width="10.140625" style="165" bestFit="1" customWidth="1"/>
    <col min="7941" max="7941" width="18.28515625" style="165" customWidth="1"/>
    <col min="7942" max="8192" width="9.140625" style="165"/>
    <col min="8193" max="8193" width="78.42578125" style="165" bestFit="1" customWidth="1"/>
    <col min="8194" max="8195" width="9.140625" style="165"/>
    <col min="8196" max="8196" width="10.140625" style="165" bestFit="1" customWidth="1"/>
    <col min="8197" max="8197" width="18.28515625" style="165" customWidth="1"/>
    <col min="8198" max="8448" width="9.140625" style="165"/>
    <col min="8449" max="8449" width="78.42578125" style="165" bestFit="1" customWidth="1"/>
    <col min="8450" max="8451" width="9.140625" style="165"/>
    <col min="8452" max="8452" width="10.140625" style="165" bestFit="1" customWidth="1"/>
    <col min="8453" max="8453" width="18.28515625" style="165" customWidth="1"/>
    <col min="8454" max="8704" width="9.140625" style="165"/>
    <col min="8705" max="8705" width="78.42578125" style="165" bestFit="1" customWidth="1"/>
    <col min="8706" max="8707" width="9.140625" style="165"/>
    <col min="8708" max="8708" width="10.140625" style="165" bestFit="1" customWidth="1"/>
    <col min="8709" max="8709" width="18.28515625" style="165" customWidth="1"/>
    <col min="8710" max="8960" width="9.140625" style="165"/>
    <col min="8961" max="8961" width="78.42578125" style="165" bestFit="1" customWidth="1"/>
    <col min="8962" max="8963" width="9.140625" style="165"/>
    <col min="8964" max="8964" width="10.140625" style="165" bestFit="1" customWidth="1"/>
    <col min="8965" max="8965" width="18.28515625" style="165" customWidth="1"/>
    <col min="8966" max="9216" width="9.140625" style="165"/>
    <col min="9217" max="9217" width="78.42578125" style="165" bestFit="1" customWidth="1"/>
    <col min="9218" max="9219" width="9.140625" style="165"/>
    <col min="9220" max="9220" width="10.140625" style="165" bestFit="1" customWidth="1"/>
    <col min="9221" max="9221" width="18.28515625" style="165" customWidth="1"/>
    <col min="9222" max="9472" width="9.140625" style="165"/>
    <col min="9473" max="9473" width="78.42578125" style="165" bestFit="1" customWidth="1"/>
    <col min="9474" max="9475" width="9.140625" style="165"/>
    <col min="9476" max="9476" width="10.140625" style="165" bestFit="1" customWidth="1"/>
    <col min="9477" max="9477" width="18.28515625" style="165" customWidth="1"/>
    <col min="9478" max="9728" width="9.140625" style="165"/>
    <col min="9729" max="9729" width="78.42578125" style="165" bestFit="1" customWidth="1"/>
    <col min="9730" max="9731" width="9.140625" style="165"/>
    <col min="9732" max="9732" width="10.140625" style="165" bestFit="1" customWidth="1"/>
    <col min="9733" max="9733" width="18.28515625" style="165" customWidth="1"/>
    <col min="9734" max="9984" width="9.140625" style="165"/>
    <col min="9985" max="9985" width="78.42578125" style="165" bestFit="1" customWidth="1"/>
    <col min="9986" max="9987" width="9.140625" style="165"/>
    <col min="9988" max="9988" width="10.140625" style="165" bestFit="1" customWidth="1"/>
    <col min="9989" max="9989" width="18.28515625" style="165" customWidth="1"/>
    <col min="9990" max="10240" width="9.140625" style="165"/>
    <col min="10241" max="10241" width="78.42578125" style="165" bestFit="1" customWidth="1"/>
    <col min="10242" max="10243" width="9.140625" style="165"/>
    <col min="10244" max="10244" width="10.140625" style="165" bestFit="1" customWidth="1"/>
    <col min="10245" max="10245" width="18.28515625" style="165" customWidth="1"/>
    <col min="10246" max="10496" width="9.140625" style="165"/>
    <col min="10497" max="10497" width="78.42578125" style="165" bestFit="1" customWidth="1"/>
    <col min="10498" max="10499" width="9.140625" style="165"/>
    <col min="10500" max="10500" width="10.140625" style="165" bestFit="1" customWidth="1"/>
    <col min="10501" max="10501" width="18.28515625" style="165" customWidth="1"/>
    <col min="10502" max="10752" width="9.140625" style="165"/>
    <col min="10753" max="10753" width="78.42578125" style="165" bestFit="1" customWidth="1"/>
    <col min="10754" max="10755" width="9.140625" style="165"/>
    <col min="10756" max="10756" width="10.140625" style="165" bestFit="1" customWidth="1"/>
    <col min="10757" max="10757" width="18.28515625" style="165" customWidth="1"/>
    <col min="10758" max="11008" width="9.140625" style="165"/>
    <col min="11009" max="11009" width="78.42578125" style="165" bestFit="1" customWidth="1"/>
    <col min="11010" max="11011" width="9.140625" style="165"/>
    <col min="11012" max="11012" width="10.140625" style="165" bestFit="1" customWidth="1"/>
    <col min="11013" max="11013" width="18.28515625" style="165" customWidth="1"/>
    <col min="11014" max="11264" width="9.140625" style="165"/>
    <col min="11265" max="11265" width="78.42578125" style="165" bestFit="1" customWidth="1"/>
    <col min="11266" max="11267" width="9.140625" style="165"/>
    <col min="11268" max="11268" width="10.140625" style="165" bestFit="1" customWidth="1"/>
    <col min="11269" max="11269" width="18.28515625" style="165" customWidth="1"/>
    <col min="11270" max="11520" width="9.140625" style="165"/>
    <col min="11521" max="11521" width="78.42578125" style="165" bestFit="1" customWidth="1"/>
    <col min="11522" max="11523" width="9.140625" style="165"/>
    <col min="11524" max="11524" width="10.140625" style="165" bestFit="1" customWidth="1"/>
    <col min="11525" max="11525" width="18.28515625" style="165" customWidth="1"/>
    <col min="11526" max="11776" width="9.140625" style="165"/>
    <col min="11777" max="11777" width="78.42578125" style="165" bestFit="1" customWidth="1"/>
    <col min="11778" max="11779" width="9.140625" style="165"/>
    <col min="11780" max="11780" width="10.140625" style="165" bestFit="1" customWidth="1"/>
    <col min="11781" max="11781" width="18.28515625" style="165" customWidth="1"/>
    <col min="11782" max="12032" width="9.140625" style="165"/>
    <col min="12033" max="12033" width="78.42578125" style="165" bestFit="1" customWidth="1"/>
    <col min="12034" max="12035" width="9.140625" style="165"/>
    <col min="12036" max="12036" width="10.140625" style="165" bestFit="1" customWidth="1"/>
    <col min="12037" max="12037" width="18.28515625" style="165" customWidth="1"/>
    <col min="12038" max="12288" width="9.140625" style="165"/>
    <col min="12289" max="12289" width="78.42578125" style="165" bestFit="1" customWidth="1"/>
    <col min="12290" max="12291" width="9.140625" style="165"/>
    <col min="12292" max="12292" width="10.140625" style="165" bestFit="1" customWidth="1"/>
    <col min="12293" max="12293" width="18.28515625" style="165" customWidth="1"/>
    <col min="12294" max="12544" width="9.140625" style="165"/>
    <col min="12545" max="12545" width="78.42578125" style="165" bestFit="1" customWidth="1"/>
    <col min="12546" max="12547" width="9.140625" style="165"/>
    <col min="12548" max="12548" width="10.140625" style="165" bestFit="1" customWidth="1"/>
    <col min="12549" max="12549" width="18.28515625" style="165" customWidth="1"/>
    <col min="12550" max="12800" width="9.140625" style="165"/>
    <col min="12801" max="12801" width="78.42578125" style="165" bestFit="1" customWidth="1"/>
    <col min="12802" max="12803" width="9.140625" style="165"/>
    <col min="12804" max="12804" width="10.140625" style="165" bestFit="1" customWidth="1"/>
    <col min="12805" max="12805" width="18.28515625" style="165" customWidth="1"/>
    <col min="12806" max="13056" width="9.140625" style="165"/>
    <col min="13057" max="13057" width="78.42578125" style="165" bestFit="1" customWidth="1"/>
    <col min="13058" max="13059" width="9.140625" style="165"/>
    <col min="13060" max="13060" width="10.140625" style="165" bestFit="1" customWidth="1"/>
    <col min="13061" max="13061" width="18.28515625" style="165" customWidth="1"/>
    <col min="13062" max="13312" width="9.140625" style="165"/>
    <col min="13313" max="13313" width="78.42578125" style="165" bestFit="1" customWidth="1"/>
    <col min="13314" max="13315" width="9.140625" style="165"/>
    <col min="13316" max="13316" width="10.140625" style="165" bestFit="1" customWidth="1"/>
    <col min="13317" max="13317" width="18.28515625" style="165" customWidth="1"/>
    <col min="13318" max="13568" width="9.140625" style="165"/>
    <col min="13569" max="13569" width="78.42578125" style="165" bestFit="1" customWidth="1"/>
    <col min="13570" max="13571" width="9.140625" style="165"/>
    <col min="13572" max="13572" width="10.140625" style="165" bestFit="1" customWidth="1"/>
    <col min="13573" max="13573" width="18.28515625" style="165" customWidth="1"/>
    <col min="13574" max="13824" width="9.140625" style="165"/>
    <col min="13825" max="13825" width="78.42578125" style="165" bestFit="1" customWidth="1"/>
    <col min="13826" max="13827" width="9.140625" style="165"/>
    <col min="13828" max="13828" width="10.140625" style="165" bestFit="1" customWidth="1"/>
    <col min="13829" max="13829" width="18.28515625" style="165" customWidth="1"/>
    <col min="13830" max="14080" width="9.140625" style="165"/>
    <col min="14081" max="14081" width="78.42578125" style="165" bestFit="1" customWidth="1"/>
    <col min="14082" max="14083" width="9.140625" style="165"/>
    <col min="14084" max="14084" width="10.140625" style="165" bestFit="1" customWidth="1"/>
    <col min="14085" max="14085" width="18.28515625" style="165" customWidth="1"/>
    <col min="14086" max="14336" width="9.140625" style="165"/>
    <col min="14337" max="14337" width="78.42578125" style="165" bestFit="1" customWidth="1"/>
    <col min="14338" max="14339" width="9.140625" style="165"/>
    <col min="14340" max="14340" width="10.140625" style="165" bestFit="1" customWidth="1"/>
    <col min="14341" max="14341" width="18.28515625" style="165" customWidth="1"/>
    <col min="14342" max="14592" width="9.140625" style="165"/>
    <col min="14593" max="14593" width="78.42578125" style="165" bestFit="1" customWidth="1"/>
    <col min="14594" max="14595" width="9.140625" style="165"/>
    <col min="14596" max="14596" width="10.140625" style="165" bestFit="1" customWidth="1"/>
    <col min="14597" max="14597" width="18.28515625" style="165" customWidth="1"/>
    <col min="14598" max="14848" width="9.140625" style="165"/>
    <col min="14849" max="14849" width="78.42578125" style="165" bestFit="1" customWidth="1"/>
    <col min="14850" max="14851" width="9.140625" style="165"/>
    <col min="14852" max="14852" width="10.140625" style="165" bestFit="1" customWidth="1"/>
    <col min="14853" max="14853" width="18.28515625" style="165" customWidth="1"/>
    <col min="14854" max="15104" width="9.140625" style="165"/>
    <col min="15105" max="15105" width="78.42578125" style="165" bestFit="1" customWidth="1"/>
    <col min="15106" max="15107" width="9.140625" style="165"/>
    <col min="15108" max="15108" width="10.140625" style="165" bestFit="1" customWidth="1"/>
    <col min="15109" max="15109" width="18.28515625" style="165" customWidth="1"/>
    <col min="15110" max="15360" width="9.140625" style="165"/>
    <col min="15361" max="15361" width="78.42578125" style="165" bestFit="1" customWidth="1"/>
    <col min="15362" max="15363" width="9.140625" style="165"/>
    <col min="15364" max="15364" width="10.140625" style="165" bestFit="1" customWidth="1"/>
    <col min="15365" max="15365" width="18.28515625" style="165" customWidth="1"/>
    <col min="15366" max="15616" width="9.140625" style="165"/>
    <col min="15617" max="15617" width="78.42578125" style="165" bestFit="1" customWidth="1"/>
    <col min="15618" max="15619" width="9.140625" style="165"/>
    <col min="15620" max="15620" width="10.140625" style="165" bestFit="1" customWidth="1"/>
    <col min="15621" max="15621" width="18.28515625" style="165" customWidth="1"/>
    <col min="15622" max="15872" width="9.140625" style="165"/>
    <col min="15873" max="15873" width="78.42578125" style="165" bestFit="1" customWidth="1"/>
    <col min="15874" max="15875" width="9.140625" style="165"/>
    <col min="15876" max="15876" width="10.140625" style="165" bestFit="1" customWidth="1"/>
    <col min="15877" max="15877" width="18.28515625" style="165" customWidth="1"/>
    <col min="15878" max="16128" width="9.140625" style="165"/>
    <col min="16129" max="16129" width="78.42578125" style="165" bestFit="1" customWidth="1"/>
    <col min="16130" max="16131" width="9.140625" style="165"/>
    <col min="16132" max="16132" width="10.140625" style="165" bestFit="1" customWidth="1"/>
    <col min="16133" max="16133" width="18.28515625" style="165" customWidth="1"/>
    <col min="16134" max="16384" width="9.140625" style="165"/>
  </cols>
  <sheetData>
    <row r="1" spans="1:6" s="24" customFormat="1" ht="39" customHeight="1" thickBot="1">
      <c r="A1" s="369" t="s">
        <v>402</v>
      </c>
      <c r="B1" s="370"/>
      <c r="C1" s="370"/>
      <c r="D1" s="370"/>
      <c r="E1" s="370"/>
      <c r="F1" s="371"/>
    </row>
    <row r="2" spans="1:6" s="24" customFormat="1" ht="39" customHeight="1" thickBot="1">
      <c r="A2" s="372" t="s">
        <v>403</v>
      </c>
      <c r="B2" s="373"/>
      <c r="C2" s="373"/>
      <c r="D2" s="373"/>
      <c r="E2" s="373"/>
      <c r="F2" s="374"/>
    </row>
    <row r="3" spans="1:6" s="24" customFormat="1" ht="18" thickBot="1">
      <c r="A3" s="375" t="s">
        <v>296</v>
      </c>
      <c r="B3" s="376"/>
      <c r="C3" s="376"/>
      <c r="D3" s="376"/>
      <c r="E3" s="376"/>
      <c r="F3" s="377"/>
    </row>
    <row r="4" spans="1:6" s="24" customFormat="1" ht="15.6" customHeight="1" thickBot="1">
      <c r="A4" s="378" t="s">
        <v>297</v>
      </c>
      <c r="B4" s="379"/>
      <c r="C4" s="157" t="s">
        <v>298</v>
      </c>
      <c r="D4" s="158" t="s">
        <v>299</v>
      </c>
      <c r="E4" s="158" t="s">
        <v>300</v>
      </c>
      <c r="F4" s="159" t="s">
        <v>301</v>
      </c>
    </row>
    <row r="5" spans="1:6" s="24" customFormat="1" ht="23.45" customHeight="1">
      <c r="A5" s="160" t="s">
        <v>302</v>
      </c>
      <c r="B5" s="358" t="s">
        <v>303</v>
      </c>
      <c r="C5" s="380"/>
      <c r="D5" s="380"/>
      <c r="E5" s="380"/>
      <c r="F5" s="380"/>
    </row>
    <row r="6" spans="1:6" s="24" customFormat="1" ht="52.9" customHeight="1">
      <c r="A6" s="352">
        <v>1</v>
      </c>
      <c r="B6" s="161" t="s">
        <v>304</v>
      </c>
      <c r="C6" s="162" t="s">
        <v>305</v>
      </c>
      <c r="D6" s="354">
        <f>1*1.6*1.7</f>
        <v>2.72</v>
      </c>
      <c r="E6" s="356"/>
      <c r="F6" s="356">
        <f>+D6*E6</f>
        <v>0</v>
      </c>
    </row>
    <row r="7" spans="1:6" s="24" customFormat="1" ht="55.15" customHeight="1">
      <c r="A7" s="353"/>
      <c r="B7" s="163" t="s">
        <v>306</v>
      </c>
      <c r="C7" s="164" t="s">
        <v>307</v>
      </c>
      <c r="D7" s="355"/>
      <c r="E7" s="356"/>
      <c r="F7" s="356"/>
    </row>
    <row r="8" spans="1:6" ht="39.75" customHeight="1">
      <c r="A8" s="352">
        <v>2</v>
      </c>
      <c r="B8" s="161" t="s">
        <v>308</v>
      </c>
      <c r="C8" s="162" t="s">
        <v>309</v>
      </c>
      <c r="D8" s="354">
        <v>1</v>
      </c>
      <c r="E8" s="356"/>
      <c r="F8" s="356">
        <f>+D8*E8</f>
        <v>0</v>
      </c>
    </row>
    <row r="9" spans="1:6" ht="39.75" customHeight="1">
      <c r="A9" s="353"/>
      <c r="B9" s="163" t="s">
        <v>310</v>
      </c>
      <c r="C9" s="164" t="s">
        <v>117</v>
      </c>
      <c r="D9" s="355"/>
      <c r="E9" s="356"/>
      <c r="F9" s="356"/>
    </row>
    <row r="10" spans="1:6" s="24" customFormat="1" ht="16.149999999999999" customHeight="1">
      <c r="A10" s="352">
        <v>3</v>
      </c>
      <c r="B10" s="161" t="s">
        <v>311</v>
      </c>
      <c r="C10" s="162" t="s">
        <v>312</v>
      </c>
      <c r="D10" s="354">
        <v>0.7</v>
      </c>
      <c r="E10" s="356"/>
      <c r="F10" s="356">
        <f>+D10*E10</f>
        <v>0</v>
      </c>
    </row>
    <row r="11" spans="1:6" s="24" customFormat="1" ht="26.45">
      <c r="A11" s="353"/>
      <c r="B11" s="163" t="s">
        <v>313</v>
      </c>
      <c r="C11" s="164" t="s">
        <v>307</v>
      </c>
      <c r="D11" s="355"/>
      <c r="E11" s="356"/>
      <c r="F11" s="356"/>
    </row>
    <row r="12" spans="1:6" s="24" customFormat="1" ht="21" customHeight="1" thickBot="1">
      <c r="A12" s="357" t="s">
        <v>314</v>
      </c>
      <c r="B12" s="364"/>
      <c r="C12" s="364"/>
      <c r="D12" s="364"/>
      <c r="E12" s="364"/>
      <c r="F12" s="166">
        <f>SUM(F6:F11)</f>
        <v>0</v>
      </c>
    </row>
    <row r="13" spans="1:6" s="24" customFormat="1" ht="18" customHeight="1">
      <c r="A13" s="160" t="s">
        <v>315</v>
      </c>
      <c r="B13" s="358" t="s">
        <v>316</v>
      </c>
      <c r="C13" s="358"/>
      <c r="D13" s="358"/>
      <c r="E13" s="358"/>
      <c r="F13" s="358"/>
    </row>
    <row r="14" spans="1:6" ht="28.15" customHeight="1">
      <c r="A14" s="352">
        <v>1</v>
      </c>
      <c r="B14" s="161" t="s">
        <v>317</v>
      </c>
      <c r="C14" s="162" t="s">
        <v>305</v>
      </c>
      <c r="D14" s="354">
        <f>32*0.3*0.6</f>
        <v>5.76</v>
      </c>
      <c r="E14" s="356"/>
      <c r="F14" s="356">
        <f>+D14*E14</f>
        <v>0</v>
      </c>
    </row>
    <row r="15" spans="1:6" ht="29.45" customHeight="1">
      <c r="A15" s="353"/>
      <c r="B15" s="163" t="s">
        <v>318</v>
      </c>
      <c r="C15" s="164" t="s">
        <v>307</v>
      </c>
      <c r="D15" s="355"/>
      <c r="E15" s="356"/>
      <c r="F15" s="356"/>
    </row>
    <row r="16" spans="1:6" ht="92.45">
      <c r="A16" s="352">
        <v>2</v>
      </c>
      <c r="B16" s="161" t="s">
        <v>319</v>
      </c>
      <c r="C16" s="352" t="s">
        <v>112</v>
      </c>
      <c r="D16" s="354"/>
      <c r="E16" s="356"/>
      <c r="F16" s="356"/>
    </row>
    <row r="17" spans="1:7" ht="96" customHeight="1">
      <c r="A17" s="353"/>
      <c r="B17" s="163" t="s">
        <v>320</v>
      </c>
      <c r="C17" s="359"/>
      <c r="D17" s="368"/>
      <c r="E17" s="356"/>
      <c r="F17" s="356"/>
    </row>
    <row r="18" spans="1:7" ht="46.15" customHeight="1">
      <c r="A18" s="352">
        <v>3</v>
      </c>
      <c r="B18" s="161" t="s">
        <v>321</v>
      </c>
      <c r="C18" s="359"/>
      <c r="D18" s="368"/>
      <c r="E18" s="356"/>
      <c r="F18" s="356"/>
    </row>
    <row r="19" spans="1:7" ht="66">
      <c r="A19" s="353"/>
      <c r="B19" s="163" t="s">
        <v>322</v>
      </c>
      <c r="C19" s="359"/>
      <c r="D19" s="355"/>
      <c r="E19" s="356"/>
      <c r="F19" s="356"/>
    </row>
    <row r="20" spans="1:7" ht="25.5" customHeight="1">
      <c r="A20" s="352">
        <v>4</v>
      </c>
      <c r="B20" s="161" t="s">
        <v>323</v>
      </c>
      <c r="C20" s="359"/>
      <c r="D20" s="400">
        <v>35</v>
      </c>
      <c r="E20" s="356"/>
      <c r="F20" s="356">
        <f>+D20*E20</f>
        <v>0</v>
      </c>
    </row>
    <row r="21" spans="1:7" ht="25.5" customHeight="1">
      <c r="A21" s="353"/>
      <c r="B21" s="163" t="s">
        <v>324</v>
      </c>
      <c r="C21" s="359"/>
      <c r="D21" s="401"/>
      <c r="E21" s="356"/>
      <c r="F21" s="356"/>
    </row>
    <row r="22" spans="1:7" ht="25.5" customHeight="1">
      <c r="A22" s="352">
        <v>5</v>
      </c>
      <c r="B22" s="161" t="s">
        <v>325</v>
      </c>
      <c r="C22" s="359"/>
      <c r="D22" s="400">
        <v>19.5</v>
      </c>
      <c r="E22" s="356"/>
      <c r="F22" s="356">
        <f>+D22*E22</f>
        <v>0</v>
      </c>
    </row>
    <row r="23" spans="1:7" ht="25.5" customHeight="1">
      <c r="A23" s="353"/>
      <c r="B23" s="163" t="s">
        <v>326</v>
      </c>
      <c r="C23" s="359"/>
      <c r="D23" s="401"/>
      <c r="E23" s="356"/>
      <c r="F23" s="356"/>
    </row>
    <row r="24" spans="1:7" ht="25.5" customHeight="1">
      <c r="A24" s="352">
        <v>6</v>
      </c>
      <c r="B24" s="161" t="s">
        <v>327</v>
      </c>
      <c r="C24" s="359"/>
      <c r="D24" s="400">
        <v>19</v>
      </c>
      <c r="E24" s="356"/>
      <c r="F24" s="356">
        <f>+D24*E24</f>
        <v>0</v>
      </c>
    </row>
    <row r="25" spans="1:7" ht="25.5" customHeight="1">
      <c r="A25" s="353"/>
      <c r="B25" s="163" t="s">
        <v>328</v>
      </c>
      <c r="C25" s="359"/>
      <c r="D25" s="401"/>
      <c r="E25" s="356"/>
      <c r="F25" s="356"/>
    </row>
    <row r="26" spans="1:7" s="24" customFormat="1" ht="27.6" customHeight="1">
      <c r="A26" s="352">
        <v>7</v>
      </c>
      <c r="B26" s="161" t="s">
        <v>329</v>
      </c>
      <c r="C26" s="359"/>
      <c r="D26" s="400">
        <v>47</v>
      </c>
      <c r="E26" s="356"/>
      <c r="F26" s="356">
        <f>+D26*E26</f>
        <v>0</v>
      </c>
      <c r="G26" s="165"/>
    </row>
    <row r="27" spans="1:7" s="24" customFormat="1" ht="26.45">
      <c r="A27" s="353"/>
      <c r="B27" s="163" t="s">
        <v>330</v>
      </c>
      <c r="C27" s="353"/>
      <c r="D27" s="401"/>
      <c r="E27" s="356"/>
      <c r="F27" s="356"/>
      <c r="G27" s="165"/>
    </row>
    <row r="28" spans="1:7" s="24" customFormat="1" ht="16.149999999999999" thickBot="1">
      <c r="A28" s="357" t="s">
        <v>331</v>
      </c>
      <c r="B28" s="364"/>
      <c r="C28" s="364"/>
      <c r="D28" s="364"/>
      <c r="E28" s="364"/>
      <c r="F28" s="166">
        <f>SUM(F14:F27)</f>
        <v>0</v>
      </c>
      <c r="G28" s="165"/>
    </row>
    <row r="29" spans="1:7" s="24" customFormat="1" ht="15.6">
      <c r="A29" s="365" t="s">
        <v>332</v>
      </c>
      <c r="B29" s="366"/>
      <c r="C29" s="366"/>
      <c r="D29" s="366"/>
      <c r="E29" s="366"/>
      <c r="F29" s="366"/>
      <c r="G29" s="165"/>
    </row>
    <row r="30" spans="1:7" s="24" customFormat="1" ht="28.5" customHeight="1">
      <c r="A30" s="167" t="s">
        <v>333</v>
      </c>
      <c r="B30" s="367" t="s">
        <v>334</v>
      </c>
      <c r="C30" s="367"/>
      <c r="D30" s="367"/>
      <c r="E30" s="367"/>
      <c r="F30" s="367"/>
      <c r="G30" s="165"/>
    </row>
    <row r="31" spans="1:7" s="24" customFormat="1" ht="28.9">
      <c r="A31" s="352">
        <v>1</v>
      </c>
      <c r="B31" s="161" t="s">
        <v>335</v>
      </c>
      <c r="C31" s="162" t="s">
        <v>305</v>
      </c>
      <c r="D31" s="362">
        <f>35*0.3*1+1*1*0.4</f>
        <v>10.9</v>
      </c>
      <c r="E31" s="356"/>
      <c r="F31" s="356">
        <f>+D31*E31</f>
        <v>0</v>
      </c>
      <c r="G31" s="165"/>
    </row>
    <row r="32" spans="1:7" s="24" customFormat="1" ht="26.45">
      <c r="A32" s="353"/>
      <c r="B32" s="163" t="s">
        <v>336</v>
      </c>
      <c r="C32" s="164" t="s">
        <v>307</v>
      </c>
      <c r="D32" s="363"/>
      <c r="E32" s="356"/>
      <c r="F32" s="356"/>
      <c r="G32" s="165"/>
    </row>
    <row r="33" spans="1:7" ht="39.6">
      <c r="A33" s="352">
        <v>2</v>
      </c>
      <c r="B33" s="161" t="s">
        <v>337</v>
      </c>
      <c r="C33" s="162" t="s">
        <v>309</v>
      </c>
      <c r="D33" s="362">
        <v>1</v>
      </c>
      <c r="E33" s="356"/>
      <c r="F33" s="356">
        <f>+D33*E33</f>
        <v>0</v>
      </c>
    </row>
    <row r="34" spans="1:7" ht="39.6">
      <c r="A34" s="353"/>
      <c r="B34" s="163" t="s">
        <v>338</v>
      </c>
      <c r="C34" s="164" t="s">
        <v>117</v>
      </c>
      <c r="D34" s="363"/>
      <c r="E34" s="356"/>
      <c r="F34" s="356"/>
    </row>
    <row r="35" spans="1:7" ht="28.9">
      <c r="A35" s="352">
        <v>2</v>
      </c>
      <c r="B35" s="161" t="s">
        <v>339</v>
      </c>
      <c r="C35" s="162" t="s">
        <v>305</v>
      </c>
      <c r="D35" s="362">
        <v>0.1</v>
      </c>
      <c r="E35" s="356"/>
      <c r="F35" s="356">
        <f>+D35*E35</f>
        <v>0</v>
      </c>
    </row>
    <row r="36" spans="1:7" ht="26.45">
      <c r="A36" s="353"/>
      <c r="B36" s="163" t="s">
        <v>340</v>
      </c>
      <c r="C36" s="164" t="s">
        <v>307</v>
      </c>
      <c r="D36" s="363"/>
      <c r="E36" s="356"/>
      <c r="F36" s="356"/>
    </row>
    <row r="37" spans="1:7" ht="28.9">
      <c r="A37" s="352">
        <v>3</v>
      </c>
      <c r="B37" s="161" t="s">
        <v>341</v>
      </c>
      <c r="C37" s="162" t="s">
        <v>305</v>
      </c>
      <c r="D37" s="362">
        <v>0.43</v>
      </c>
      <c r="E37" s="356"/>
      <c r="F37" s="356">
        <f>+D37*E37</f>
        <v>0</v>
      </c>
    </row>
    <row r="38" spans="1:7" ht="30" customHeight="1">
      <c r="A38" s="353"/>
      <c r="B38" s="163" t="s">
        <v>342</v>
      </c>
      <c r="C38" s="164" t="s">
        <v>307</v>
      </c>
      <c r="D38" s="363"/>
      <c r="E38" s="356"/>
      <c r="F38" s="356"/>
    </row>
    <row r="39" spans="1:7" s="24" customFormat="1" ht="39" customHeight="1">
      <c r="A39" s="352">
        <v>4</v>
      </c>
      <c r="B39" s="161" t="s">
        <v>343</v>
      </c>
      <c r="C39" s="162" t="s">
        <v>305</v>
      </c>
      <c r="D39" s="362">
        <f>D31</f>
        <v>10.9</v>
      </c>
      <c r="E39" s="356"/>
      <c r="F39" s="356">
        <f>+D39*E39</f>
        <v>0</v>
      </c>
      <c r="G39" s="165"/>
    </row>
    <row r="40" spans="1:7" s="24" customFormat="1" ht="39.6">
      <c r="A40" s="353"/>
      <c r="B40" s="163" t="s">
        <v>344</v>
      </c>
      <c r="C40" s="164" t="s">
        <v>307</v>
      </c>
      <c r="D40" s="363"/>
      <c r="E40" s="356"/>
      <c r="F40" s="356"/>
      <c r="G40" s="165"/>
    </row>
    <row r="41" spans="1:7" s="24" customFormat="1" ht="15.6" thickBot="1">
      <c r="A41" s="357" t="s">
        <v>345</v>
      </c>
      <c r="B41" s="357"/>
      <c r="C41" s="357"/>
      <c r="D41" s="357"/>
      <c r="E41" s="357"/>
      <c r="F41" s="166">
        <f>SUM(F31:F40)</f>
        <v>0</v>
      </c>
      <c r="G41" s="165"/>
    </row>
    <row r="42" spans="1:7" s="24" customFormat="1" ht="21.6" customHeight="1">
      <c r="A42" s="160" t="s">
        <v>346</v>
      </c>
      <c r="B42" s="358" t="s">
        <v>347</v>
      </c>
      <c r="C42" s="358"/>
      <c r="D42" s="358"/>
      <c r="E42" s="358"/>
      <c r="F42" s="358"/>
      <c r="G42" s="165"/>
    </row>
    <row r="43" spans="1:7" ht="13.15" customHeight="1">
      <c r="A43" s="352">
        <v>1</v>
      </c>
      <c r="B43" s="161" t="s">
        <v>348</v>
      </c>
      <c r="C43" s="352" t="s">
        <v>112</v>
      </c>
      <c r="D43" s="354"/>
      <c r="E43" s="360"/>
      <c r="F43" s="360"/>
    </row>
    <row r="44" spans="1:7" ht="13.15" customHeight="1">
      <c r="A44" s="353"/>
      <c r="B44" s="163" t="s">
        <v>349</v>
      </c>
      <c r="C44" s="359"/>
      <c r="D44" s="355"/>
      <c r="E44" s="361"/>
      <c r="F44" s="361"/>
    </row>
    <row r="45" spans="1:7" ht="13.15" customHeight="1">
      <c r="A45" s="352">
        <v>2</v>
      </c>
      <c r="B45" s="161" t="s">
        <v>350</v>
      </c>
      <c r="C45" s="359"/>
      <c r="D45" s="354">
        <f>2+1.5+2+0.3+32</f>
        <v>37.799999999999997</v>
      </c>
      <c r="E45" s="356"/>
      <c r="F45" s="356">
        <f>+D45*E45</f>
        <v>0</v>
      </c>
    </row>
    <row r="46" spans="1:7" ht="13.15" customHeight="1">
      <c r="A46" s="353"/>
      <c r="B46" s="163" t="s">
        <v>351</v>
      </c>
      <c r="C46" s="359"/>
      <c r="D46" s="355"/>
      <c r="E46" s="356"/>
      <c r="F46" s="356"/>
    </row>
    <row r="47" spans="1:7" ht="13.15" customHeight="1">
      <c r="A47" s="352">
        <v>3</v>
      </c>
      <c r="B47" s="161" t="s">
        <v>352</v>
      </c>
      <c r="C47" s="359"/>
      <c r="D47" s="354">
        <v>15</v>
      </c>
      <c r="E47" s="356"/>
      <c r="F47" s="356">
        <f>+D47*E47</f>
        <v>0</v>
      </c>
    </row>
    <row r="48" spans="1:7" ht="13.15" customHeight="1">
      <c r="A48" s="353"/>
      <c r="B48" s="163" t="s">
        <v>353</v>
      </c>
      <c r="C48" s="353"/>
      <c r="D48" s="355"/>
      <c r="E48" s="356"/>
      <c r="F48" s="356"/>
    </row>
    <row r="49" spans="1:7" ht="26.45">
      <c r="A49" s="352">
        <v>4</v>
      </c>
      <c r="B49" s="161" t="s">
        <v>354</v>
      </c>
      <c r="C49" s="162" t="s">
        <v>309</v>
      </c>
      <c r="D49" s="354">
        <v>1</v>
      </c>
      <c r="E49" s="356"/>
      <c r="F49" s="356">
        <f>+D49*E49</f>
        <v>0</v>
      </c>
      <c r="G49" s="24"/>
    </row>
    <row r="50" spans="1:7" ht="26.45">
      <c r="A50" s="353"/>
      <c r="B50" s="163" t="s">
        <v>355</v>
      </c>
      <c r="C50" s="164" t="s">
        <v>117</v>
      </c>
      <c r="D50" s="355"/>
      <c r="E50" s="356"/>
      <c r="F50" s="356"/>
      <c r="G50" s="24"/>
    </row>
    <row r="51" spans="1:7" ht="16.149999999999999">
      <c r="A51" s="352">
        <v>5</v>
      </c>
      <c r="B51" s="161" t="s">
        <v>356</v>
      </c>
      <c r="C51" s="162" t="s">
        <v>309</v>
      </c>
      <c r="D51" s="354">
        <v>1</v>
      </c>
      <c r="E51" s="356"/>
      <c r="F51" s="356">
        <f>+D51*E51</f>
        <v>0</v>
      </c>
      <c r="G51" s="24"/>
    </row>
    <row r="52" spans="1:7" ht="15">
      <c r="A52" s="353"/>
      <c r="B52" s="163" t="s">
        <v>357</v>
      </c>
      <c r="C52" s="164" t="s">
        <v>117</v>
      </c>
      <c r="D52" s="355"/>
      <c r="E52" s="356"/>
      <c r="F52" s="356"/>
      <c r="G52" s="24"/>
    </row>
    <row r="53" spans="1:7" ht="16.149999999999999">
      <c r="A53" s="352">
        <v>6</v>
      </c>
      <c r="B53" s="161" t="s">
        <v>358</v>
      </c>
      <c r="C53" s="162" t="s">
        <v>309</v>
      </c>
      <c r="D53" s="354">
        <v>4</v>
      </c>
      <c r="E53" s="356"/>
      <c r="F53" s="356">
        <f>+D53*E53</f>
        <v>0</v>
      </c>
      <c r="G53" s="24"/>
    </row>
    <row r="54" spans="1:7" ht="15">
      <c r="A54" s="353"/>
      <c r="B54" s="163" t="s">
        <v>359</v>
      </c>
      <c r="C54" s="164" t="s">
        <v>117</v>
      </c>
      <c r="D54" s="355"/>
      <c r="E54" s="356"/>
      <c r="F54" s="356"/>
      <c r="G54" s="24"/>
    </row>
    <row r="55" spans="1:7" ht="16.149999999999999">
      <c r="A55" s="352">
        <v>7</v>
      </c>
      <c r="B55" s="161" t="s">
        <v>360</v>
      </c>
      <c r="C55" s="162" t="s">
        <v>309</v>
      </c>
      <c r="D55" s="354">
        <v>1</v>
      </c>
      <c r="E55" s="356"/>
      <c r="F55" s="356">
        <f>+D55*E55</f>
        <v>0</v>
      </c>
      <c r="G55" s="24"/>
    </row>
    <row r="56" spans="1:7" ht="19.149999999999999" customHeight="1">
      <c r="A56" s="353"/>
      <c r="B56" s="163" t="s">
        <v>361</v>
      </c>
      <c r="C56" s="164" t="s">
        <v>117</v>
      </c>
      <c r="D56" s="355"/>
      <c r="E56" s="356"/>
      <c r="F56" s="356"/>
      <c r="G56" s="24"/>
    </row>
    <row r="57" spans="1:7" ht="44.45" customHeight="1">
      <c r="A57" s="352">
        <v>8</v>
      </c>
      <c r="B57" s="161" t="s">
        <v>362</v>
      </c>
      <c r="C57" s="162" t="s">
        <v>309</v>
      </c>
      <c r="D57" s="354">
        <v>1</v>
      </c>
      <c r="E57" s="356"/>
      <c r="F57" s="356">
        <f>+D57*E57</f>
        <v>0</v>
      </c>
    </row>
    <row r="58" spans="1:7" ht="43.15" customHeight="1">
      <c r="A58" s="353"/>
      <c r="B58" s="163" t="s">
        <v>363</v>
      </c>
      <c r="C58" s="164" t="s">
        <v>117</v>
      </c>
      <c r="D58" s="355"/>
      <c r="E58" s="356"/>
      <c r="F58" s="356"/>
    </row>
    <row r="59" spans="1:7" ht="82.15" customHeight="1">
      <c r="A59" s="352">
        <v>9</v>
      </c>
      <c r="B59" s="161" t="s">
        <v>364</v>
      </c>
      <c r="C59" s="162" t="s">
        <v>309</v>
      </c>
      <c r="D59" s="354">
        <v>1</v>
      </c>
      <c r="E59" s="356"/>
      <c r="F59" s="356">
        <f>+D59*E59</f>
        <v>0</v>
      </c>
    </row>
    <row r="60" spans="1:7" ht="82.15" customHeight="1">
      <c r="A60" s="353"/>
      <c r="B60" s="163" t="s">
        <v>365</v>
      </c>
      <c r="C60" s="164" t="s">
        <v>117</v>
      </c>
      <c r="D60" s="355"/>
      <c r="E60" s="356"/>
      <c r="F60" s="356"/>
    </row>
    <row r="61" spans="1:7" ht="13.15" customHeight="1">
      <c r="A61" s="352">
        <v>10</v>
      </c>
      <c r="B61" s="161" t="s">
        <v>366</v>
      </c>
      <c r="C61" s="162" t="s">
        <v>309</v>
      </c>
      <c r="D61" s="354">
        <v>1</v>
      </c>
      <c r="E61" s="356"/>
      <c r="F61" s="356">
        <f>+D61*E61</f>
        <v>0</v>
      </c>
    </row>
    <row r="62" spans="1:7" ht="13.15" customHeight="1">
      <c r="A62" s="353"/>
      <c r="B62" s="163" t="s">
        <v>367</v>
      </c>
      <c r="C62" s="164" t="s">
        <v>117</v>
      </c>
      <c r="D62" s="355"/>
      <c r="E62" s="356"/>
      <c r="F62" s="356"/>
    </row>
    <row r="63" spans="1:7" ht="16.149999999999999">
      <c r="A63" s="352">
        <v>11</v>
      </c>
      <c r="B63" s="161" t="s">
        <v>368</v>
      </c>
      <c r="C63" s="162" t="s">
        <v>309</v>
      </c>
      <c r="D63" s="354">
        <v>1</v>
      </c>
      <c r="E63" s="356"/>
      <c r="F63" s="356">
        <f>+D63*E63</f>
        <v>0</v>
      </c>
      <c r="G63" s="24"/>
    </row>
    <row r="64" spans="1:7" ht="15">
      <c r="A64" s="353"/>
      <c r="B64" s="163" t="s">
        <v>369</v>
      </c>
      <c r="C64" s="164" t="s">
        <v>117</v>
      </c>
      <c r="D64" s="355"/>
      <c r="E64" s="356"/>
      <c r="F64" s="356"/>
      <c r="G64" s="24"/>
    </row>
    <row r="65" spans="1:7" s="24" customFormat="1" ht="16.149999999999999" customHeight="1">
      <c r="A65" s="352">
        <v>12</v>
      </c>
      <c r="B65" s="161" t="s">
        <v>370</v>
      </c>
      <c r="C65" s="162" t="s">
        <v>309</v>
      </c>
      <c r="D65" s="354">
        <v>1</v>
      </c>
      <c r="E65" s="356"/>
      <c r="F65" s="356">
        <f>+D65*E65</f>
        <v>0</v>
      </c>
      <c r="G65" s="165"/>
    </row>
    <row r="66" spans="1:7" s="24" customFormat="1" ht="44.45" customHeight="1" thickBot="1">
      <c r="A66" s="353"/>
      <c r="B66" s="163" t="s">
        <v>371</v>
      </c>
      <c r="C66" s="164" t="s">
        <v>117</v>
      </c>
      <c r="D66" s="355"/>
      <c r="E66" s="356"/>
      <c r="F66" s="356"/>
      <c r="G66" s="165"/>
    </row>
    <row r="67" spans="1:7" ht="18" customHeight="1" thickBot="1">
      <c r="A67" s="349" t="s">
        <v>372</v>
      </c>
      <c r="B67" s="350"/>
      <c r="C67" s="350"/>
      <c r="D67" s="350"/>
      <c r="E67" s="350"/>
      <c r="F67" s="166">
        <f>SUM(F43:F66)</f>
        <v>0</v>
      </c>
    </row>
    <row r="68" spans="1:7" ht="16.149999999999999" thickBot="1">
      <c r="A68" s="349" t="s">
        <v>373</v>
      </c>
      <c r="B68" s="350"/>
      <c r="C68" s="350"/>
      <c r="D68" s="350"/>
      <c r="E68" s="351"/>
      <c r="F68" s="168">
        <f>F67+F41+F28+F12</f>
        <v>0</v>
      </c>
    </row>
    <row r="71" spans="1:7" ht="13.9" thickBot="1">
      <c r="B71" s="138" t="s">
        <v>253</v>
      </c>
    </row>
    <row r="72" spans="1:7" ht="13.9" thickTop="1"/>
    <row r="73" spans="1:7" ht="15">
      <c r="G73" s="24"/>
    </row>
    <row r="74" spans="1:7" ht="15">
      <c r="G74" s="24"/>
    </row>
    <row r="76" spans="1:7" ht="15.6">
      <c r="G76" s="173"/>
    </row>
    <row r="77" spans="1:7" ht="15">
      <c r="G77" s="9"/>
    </row>
  </sheetData>
  <mergeCells count="123">
    <mergeCell ref="A10:A11"/>
    <mergeCell ref="D10:D11"/>
    <mergeCell ref="E10:E11"/>
    <mergeCell ref="F10:F11"/>
    <mergeCell ref="A8:A9"/>
    <mergeCell ref="D8:D9"/>
    <mergeCell ref="E8:E9"/>
    <mergeCell ref="F8:F9"/>
    <mergeCell ref="B5:F5"/>
    <mergeCell ref="A6:A7"/>
    <mergeCell ref="D6:D7"/>
    <mergeCell ref="E6:E7"/>
    <mergeCell ref="F6:F7"/>
    <mergeCell ref="A1:F1"/>
    <mergeCell ref="A2:F2"/>
    <mergeCell ref="A3:F3"/>
    <mergeCell ref="A4:B4"/>
    <mergeCell ref="A12:E12"/>
    <mergeCell ref="B13:F13"/>
    <mergeCell ref="A14:A15"/>
    <mergeCell ref="D14:D15"/>
    <mergeCell ref="E14:E15"/>
    <mergeCell ref="F14:F15"/>
    <mergeCell ref="A16:A17"/>
    <mergeCell ref="C16:C27"/>
    <mergeCell ref="D16:D19"/>
    <mergeCell ref="E16:E17"/>
    <mergeCell ref="F16:F17"/>
    <mergeCell ref="A18:A19"/>
    <mergeCell ref="A24:A25"/>
    <mergeCell ref="D24:D25"/>
    <mergeCell ref="E24:E25"/>
    <mergeCell ref="F24:F25"/>
    <mergeCell ref="A22:A23"/>
    <mergeCell ref="D22:D23"/>
    <mergeCell ref="E22:E23"/>
    <mergeCell ref="F22:F23"/>
    <mergeCell ref="E18:E19"/>
    <mergeCell ref="F18:F19"/>
    <mergeCell ref="A20:A21"/>
    <mergeCell ref="D20:D21"/>
    <mergeCell ref="E20:E21"/>
    <mergeCell ref="F20:F21"/>
    <mergeCell ref="A28:E28"/>
    <mergeCell ref="A26:A27"/>
    <mergeCell ref="D26:D27"/>
    <mergeCell ref="E26:E27"/>
    <mergeCell ref="F26:F27"/>
    <mergeCell ref="A47:A48"/>
    <mergeCell ref="F45:F46"/>
    <mergeCell ref="D47:D48"/>
    <mergeCell ref="A39:A40"/>
    <mergeCell ref="D39:D40"/>
    <mergeCell ref="A35:A36"/>
    <mergeCell ref="D35:D36"/>
    <mergeCell ref="E35:E36"/>
    <mergeCell ref="F35:F36"/>
    <mergeCell ref="E33:E34"/>
    <mergeCell ref="F33:F34"/>
    <mergeCell ref="A68:E68"/>
    <mergeCell ref="A29:F29"/>
    <mergeCell ref="B30:F30"/>
    <mergeCell ref="A31:A32"/>
    <mergeCell ref="D31:D32"/>
    <mergeCell ref="E31:E32"/>
    <mergeCell ref="E55:E56"/>
    <mergeCell ref="F55:F56"/>
    <mergeCell ref="A53:A54"/>
    <mergeCell ref="D53:D54"/>
    <mergeCell ref="E53:E54"/>
    <mergeCell ref="F53:F54"/>
    <mergeCell ref="E39:E40"/>
    <mergeCell ref="F39:F40"/>
    <mergeCell ref="A37:A38"/>
    <mergeCell ref="D37:D38"/>
    <mergeCell ref="E37:E38"/>
    <mergeCell ref="F37:F38"/>
    <mergeCell ref="F31:F32"/>
    <mergeCell ref="A33:A34"/>
    <mergeCell ref="D33:D34"/>
    <mergeCell ref="A65:A66"/>
    <mergeCell ref="D65:D66"/>
    <mergeCell ref="E65:E66"/>
    <mergeCell ref="F65:F66"/>
    <mergeCell ref="A63:A64"/>
    <mergeCell ref="D63:D64"/>
    <mergeCell ref="E63:E64"/>
    <mergeCell ref="A51:A52"/>
    <mergeCell ref="D51:D52"/>
    <mergeCell ref="E51:E52"/>
    <mergeCell ref="F51:F52"/>
    <mergeCell ref="A67:E67"/>
    <mergeCell ref="E47:E48"/>
    <mergeCell ref="F47:F48"/>
    <mergeCell ref="A49:A50"/>
    <mergeCell ref="D49:D50"/>
    <mergeCell ref="E49:E50"/>
    <mergeCell ref="F49:F50"/>
    <mergeCell ref="F59:F60"/>
    <mergeCell ref="A57:A58"/>
    <mergeCell ref="D57:D58"/>
    <mergeCell ref="F63:F64"/>
    <mergeCell ref="A61:A62"/>
    <mergeCell ref="D61:D62"/>
    <mergeCell ref="E61:E62"/>
    <mergeCell ref="F61:F62"/>
    <mergeCell ref="A59:A60"/>
    <mergeCell ref="D59:D60"/>
    <mergeCell ref="E59:E60"/>
    <mergeCell ref="E57:E58"/>
    <mergeCell ref="F57:F58"/>
    <mergeCell ref="A55:A56"/>
    <mergeCell ref="D55:D56"/>
    <mergeCell ref="A41:E41"/>
    <mergeCell ref="B42:F42"/>
    <mergeCell ref="A43:A44"/>
    <mergeCell ref="C43:C48"/>
    <mergeCell ref="D43:D44"/>
    <mergeCell ref="E43:E44"/>
    <mergeCell ref="F43:F44"/>
    <mergeCell ref="A45:A46"/>
    <mergeCell ref="D45:D46"/>
    <mergeCell ref="E45:E46"/>
  </mergeCells>
  <printOptions verticalCentered="1"/>
  <pageMargins left="0.25" right="0.25" top="0.75" bottom="0.75" header="0.3" footer="0.3"/>
  <pageSetup paperSize="9" scale="70" orientation="portrait" verticalDpi="1200"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2"/>
  <sheetViews>
    <sheetView topLeftCell="A245" zoomScale="85" zoomScaleNormal="85" workbookViewId="0">
      <selection activeCell="H267" sqref="H267"/>
    </sheetView>
  </sheetViews>
  <sheetFormatPr defaultRowHeight="15"/>
  <cols>
    <col min="1" max="1" width="6.140625" style="9" customWidth="1"/>
    <col min="2" max="2" width="116.7109375" style="2" customWidth="1"/>
    <col min="3" max="3" width="1.42578125" style="2" customWidth="1"/>
    <col min="4" max="4" width="12.42578125" style="2" customWidth="1"/>
    <col min="5" max="5" width="1.85546875" style="2" customWidth="1"/>
    <col min="6" max="6" width="14.28515625" style="2" customWidth="1"/>
    <col min="7" max="7" width="1.28515625" style="2" customWidth="1"/>
    <col min="8" max="8" width="15.140625" style="2" customWidth="1"/>
    <col min="9" max="9" width="1" style="2" customWidth="1"/>
    <col min="10" max="10" width="23.5703125" style="2" customWidth="1"/>
    <col min="11" max="256" width="8.85546875" style="2"/>
    <col min="257" max="257" width="6.140625" style="2" customWidth="1"/>
    <col min="258" max="258" width="116.7109375" style="2" customWidth="1"/>
    <col min="259" max="259" width="1.42578125" style="2" customWidth="1"/>
    <col min="260" max="260" width="12.42578125" style="2" customWidth="1"/>
    <col min="261" max="261" width="1.85546875" style="2" customWidth="1"/>
    <col min="262" max="262" width="14.28515625" style="2" customWidth="1"/>
    <col min="263" max="263" width="1.28515625" style="2" customWidth="1"/>
    <col min="264" max="264" width="15.140625" style="2" customWidth="1"/>
    <col min="265" max="265" width="1" style="2" customWidth="1"/>
    <col min="266" max="266" width="23.5703125" style="2" customWidth="1"/>
    <col min="267" max="512" width="8.85546875" style="2"/>
    <col min="513" max="513" width="6.140625" style="2" customWidth="1"/>
    <col min="514" max="514" width="116.7109375" style="2" customWidth="1"/>
    <col min="515" max="515" width="1.42578125" style="2" customWidth="1"/>
    <col min="516" max="516" width="12.42578125" style="2" customWidth="1"/>
    <col min="517" max="517" width="1.85546875" style="2" customWidth="1"/>
    <col min="518" max="518" width="14.28515625" style="2" customWidth="1"/>
    <col min="519" max="519" width="1.28515625" style="2" customWidth="1"/>
    <col min="520" max="520" width="15.140625" style="2" customWidth="1"/>
    <col min="521" max="521" width="1" style="2" customWidth="1"/>
    <col min="522" max="522" width="23.5703125" style="2" customWidth="1"/>
    <col min="523" max="768" width="8.85546875" style="2"/>
    <col min="769" max="769" width="6.140625" style="2" customWidth="1"/>
    <col min="770" max="770" width="116.7109375" style="2" customWidth="1"/>
    <col min="771" max="771" width="1.42578125" style="2" customWidth="1"/>
    <col min="772" max="772" width="12.42578125" style="2" customWidth="1"/>
    <col min="773" max="773" width="1.85546875" style="2" customWidth="1"/>
    <col min="774" max="774" width="14.28515625" style="2" customWidth="1"/>
    <col min="775" max="775" width="1.28515625" style="2" customWidth="1"/>
    <col min="776" max="776" width="15.140625" style="2" customWidth="1"/>
    <col min="777" max="777" width="1" style="2" customWidth="1"/>
    <col min="778" max="778" width="23.5703125" style="2" customWidth="1"/>
    <col min="779" max="1024" width="8.85546875" style="2"/>
    <col min="1025" max="1025" width="6.140625" style="2" customWidth="1"/>
    <col min="1026" max="1026" width="116.7109375" style="2" customWidth="1"/>
    <col min="1027" max="1027" width="1.42578125" style="2" customWidth="1"/>
    <col min="1028" max="1028" width="12.42578125" style="2" customWidth="1"/>
    <col min="1029" max="1029" width="1.85546875" style="2" customWidth="1"/>
    <col min="1030" max="1030" width="14.28515625" style="2" customWidth="1"/>
    <col min="1031" max="1031" width="1.28515625" style="2" customWidth="1"/>
    <col min="1032" max="1032" width="15.140625" style="2" customWidth="1"/>
    <col min="1033" max="1033" width="1" style="2" customWidth="1"/>
    <col min="1034" max="1034" width="23.5703125" style="2" customWidth="1"/>
    <col min="1035" max="1280" width="8.85546875" style="2"/>
    <col min="1281" max="1281" width="6.140625" style="2" customWidth="1"/>
    <col min="1282" max="1282" width="116.7109375" style="2" customWidth="1"/>
    <col min="1283" max="1283" width="1.42578125" style="2" customWidth="1"/>
    <col min="1284" max="1284" width="12.42578125" style="2" customWidth="1"/>
    <col min="1285" max="1285" width="1.85546875" style="2" customWidth="1"/>
    <col min="1286" max="1286" width="14.28515625" style="2" customWidth="1"/>
    <col min="1287" max="1287" width="1.28515625" style="2" customWidth="1"/>
    <col min="1288" max="1288" width="15.140625" style="2" customWidth="1"/>
    <col min="1289" max="1289" width="1" style="2" customWidth="1"/>
    <col min="1290" max="1290" width="23.5703125" style="2" customWidth="1"/>
    <col min="1291" max="1536" width="8.85546875" style="2"/>
    <col min="1537" max="1537" width="6.140625" style="2" customWidth="1"/>
    <col min="1538" max="1538" width="116.7109375" style="2" customWidth="1"/>
    <col min="1539" max="1539" width="1.42578125" style="2" customWidth="1"/>
    <col min="1540" max="1540" width="12.42578125" style="2" customWidth="1"/>
    <col min="1541" max="1541" width="1.85546875" style="2" customWidth="1"/>
    <col min="1542" max="1542" width="14.28515625" style="2" customWidth="1"/>
    <col min="1543" max="1543" width="1.28515625" style="2" customWidth="1"/>
    <col min="1544" max="1544" width="15.140625" style="2" customWidth="1"/>
    <col min="1545" max="1545" width="1" style="2" customWidth="1"/>
    <col min="1546" max="1546" width="23.5703125" style="2" customWidth="1"/>
    <col min="1547" max="1792" width="8.85546875" style="2"/>
    <col min="1793" max="1793" width="6.140625" style="2" customWidth="1"/>
    <col min="1794" max="1794" width="116.7109375" style="2" customWidth="1"/>
    <col min="1795" max="1795" width="1.42578125" style="2" customWidth="1"/>
    <col min="1796" max="1796" width="12.42578125" style="2" customWidth="1"/>
    <col min="1797" max="1797" width="1.85546875" style="2" customWidth="1"/>
    <col min="1798" max="1798" width="14.28515625" style="2" customWidth="1"/>
    <col min="1799" max="1799" width="1.28515625" style="2" customWidth="1"/>
    <col min="1800" max="1800" width="15.140625" style="2" customWidth="1"/>
    <col min="1801" max="1801" width="1" style="2" customWidth="1"/>
    <col min="1802" max="1802" width="23.5703125" style="2" customWidth="1"/>
    <col min="1803" max="2048" width="8.85546875" style="2"/>
    <col min="2049" max="2049" width="6.140625" style="2" customWidth="1"/>
    <col min="2050" max="2050" width="116.7109375" style="2" customWidth="1"/>
    <col min="2051" max="2051" width="1.42578125" style="2" customWidth="1"/>
    <col min="2052" max="2052" width="12.42578125" style="2" customWidth="1"/>
    <col min="2053" max="2053" width="1.85546875" style="2" customWidth="1"/>
    <col min="2054" max="2054" width="14.28515625" style="2" customWidth="1"/>
    <col min="2055" max="2055" width="1.28515625" style="2" customWidth="1"/>
    <col min="2056" max="2056" width="15.140625" style="2" customWidth="1"/>
    <col min="2057" max="2057" width="1" style="2" customWidth="1"/>
    <col min="2058" max="2058" width="23.5703125" style="2" customWidth="1"/>
    <col min="2059" max="2304" width="8.85546875" style="2"/>
    <col min="2305" max="2305" width="6.140625" style="2" customWidth="1"/>
    <col min="2306" max="2306" width="116.7109375" style="2" customWidth="1"/>
    <col min="2307" max="2307" width="1.42578125" style="2" customWidth="1"/>
    <col min="2308" max="2308" width="12.42578125" style="2" customWidth="1"/>
    <col min="2309" max="2309" width="1.85546875" style="2" customWidth="1"/>
    <col min="2310" max="2310" width="14.28515625" style="2" customWidth="1"/>
    <col min="2311" max="2311" width="1.28515625" style="2" customWidth="1"/>
    <col min="2312" max="2312" width="15.140625" style="2" customWidth="1"/>
    <col min="2313" max="2313" width="1" style="2" customWidth="1"/>
    <col min="2314" max="2314" width="23.5703125" style="2" customWidth="1"/>
    <col min="2315" max="2560" width="8.85546875" style="2"/>
    <col min="2561" max="2561" width="6.140625" style="2" customWidth="1"/>
    <col min="2562" max="2562" width="116.7109375" style="2" customWidth="1"/>
    <col min="2563" max="2563" width="1.42578125" style="2" customWidth="1"/>
    <col min="2564" max="2564" width="12.42578125" style="2" customWidth="1"/>
    <col min="2565" max="2565" width="1.85546875" style="2" customWidth="1"/>
    <col min="2566" max="2566" width="14.28515625" style="2" customWidth="1"/>
    <col min="2567" max="2567" width="1.28515625" style="2" customWidth="1"/>
    <col min="2568" max="2568" width="15.140625" style="2" customWidth="1"/>
    <col min="2569" max="2569" width="1" style="2" customWidth="1"/>
    <col min="2570" max="2570" width="23.5703125" style="2" customWidth="1"/>
    <col min="2571" max="2816" width="8.85546875" style="2"/>
    <col min="2817" max="2817" width="6.140625" style="2" customWidth="1"/>
    <col min="2818" max="2818" width="116.7109375" style="2" customWidth="1"/>
    <col min="2819" max="2819" width="1.42578125" style="2" customWidth="1"/>
    <col min="2820" max="2820" width="12.42578125" style="2" customWidth="1"/>
    <col min="2821" max="2821" width="1.85546875" style="2" customWidth="1"/>
    <col min="2822" max="2822" width="14.28515625" style="2" customWidth="1"/>
    <col min="2823" max="2823" width="1.28515625" style="2" customWidth="1"/>
    <col min="2824" max="2824" width="15.140625" style="2" customWidth="1"/>
    <col min="2825" max="2825" width="1" style="2" customWidth="1"/>
    <col min="2826" max="2826" width="23.5703125" style="2" customWidth="1"/>
    <col min="2827" max="3072" width="8.85546875" style="2"/>
    <col min="3073" max="3073" width="6.140625" style="2" customWidth="1"/>
    <col min="3074" max="3074" width="116.7109375" style="2" customWidth="1"/>
    <col min="3075" max="3075" width="1.42578125" style="2" customWidth="1"/>
    <col min="3076" max="3076" width="12.42578125" style="2" customWidth="1"/>
    <col min="3077" max="3077" width="1.85546875" style="2" customWidth="1"/>
    <col min="3078" max="3078" width="14.28515625" style="2" customWidth="1"/>
    <col min="3079" max="3079" width="1.28515625" style="2" customWidth="1"/>
    <col min="3080" max="3080" width="15.140625" style="2" customWidth="1"/>
    <col min="3081" max="3081" width="1" style="2" customWidth="1"/>
    <col min="3082" max="3082" width="23.5703125" style="2" customWidth="1"/>
    <col min="3083" max="3328" width="8.85546875" style="2"/>
    <col min="3329" max="3329" width="6.140625" style="2" customWidth="1"/>
    <col min="3330" max="3330" width="116.7109375" style="2" customWidth="1"/>
    <col min="3331" max="3331" width="1.42578125" style="2" customWidth="1"/>
    <col min="3332" max="3332" width="12.42578125" style="2" customWidth="1"/>
    <col min="3333" max="3333" width="1.85546875" style="2" customWidth="1"/>
    <col min="3334" max="3334" width="14.28515625" style="2" customWidth="1"/>
    <col min="3335" max="3335" width="1.28515625" style="2" customWidth="1"/>
    <col min="3336" max="3336" width="15.140625" style="2" customWidth="1"/>
    <col min="3337" max="3337" width="1" style="2" customWidth="1"/>
    <col min="3338" max="3338" width="23.5703125" style="2" customWidth="1"/>
    <col min="3339" max="3584" width="8.85546875" style="2"/>
    <col min="3585" max="3585" width="6.140625" style="2" customWidth="1"/>
    <col min="3586" max="3586" width="116.7109375" style="2" customWidth="1"/>
    <col min="3587" max="3587" width="1.42578125" style="2" customWidth="1"/>
    <col min="3588" max="3588" width="12.42578125" style="2" customWidth="1"/>
    <col min="3589" max="3589" width="1.85546875" style="2" customWidth="1"/>
    <col min="3590" max="3590" width="14.28515625" style="2" customWidth="1"/>
    <col min="3591" max="3591" width="1.28515625" style="2" customWidth="1"/>
    <col min="3592" max="3592" width="15.140625" style="2" customWidth="1"/>
    <col min="3593" max="3593" width="1" style="2" customWidth="1"/>
    <col min="3594" max="3594" width="23.5703125" style="2" customWidth="1"/>
    <col min="3595" max="3840" width="8.85546875" style="2"/>
    <col min="3841" max="3841" width="6.140625" style="2" customWidth="1"/>
    <col min="3842" max="3842" width="116.7109375" style="2" customWidth="1"/>
    <col min="3843" max="3843" width="1.42578125" style="2" customWidth="1"/>
    <col min="3844" max="3844" width="12.42578125" style="2" customWidth="1"/>
    <col min="3845" max="3845" width="1.85546875" style="2" customWidth="1"/>
    <col min="3846" max="3846" width="14.28515625" style="2" customWidth="1"/>
    <col min="3847" max="3847" width="1.28515625" style="2" customWidth="1"/>
    <col min="3848" max="3848" width="15.140625" style="2" customWidth="1"/>
    <col min="3849" max="3849" width="1" style="2" customWidth="1"/>
    <col min="3850" max="3850" width="23.5703125" style="2" customWidth="1"/>
    <col min="3851" max="4096" width="8.85546875" style="2"/>
    <col min="4097" max="4097" width="6.140625" style="2" customWidth="1"/>
    <col min="4098" max="4098" width="116.7109375" style="2" customWidth="1"/>
    <col min="4099" max="4099" width="1.42578125" style="2" customWidth="1"/>
    <col min="4100" max="4100" width="12.42578125" style="2" customWidth="1"/>
    <col min="4101" max="4101" width="1.85546875" style="2" customWidth="1"/>
    <col min="4102" max="4102" width="14.28515625" style="2" customWidth="1"/>
    <col min="4103" max="4103" width="1.28515625" style="2" customWidth="1"/>
    <col min="4104" max="4104" width="15.140625" style="2" customWidth="1"/>
    <col min="4105" max="4105" width="1" style="2" customWidth="1"/>
    <col min="4106" max="4106" width="23.5703125" style="2" customWidth="1"/>
    <col min="4107" max="4352" width="8.85546875" style="2"/>
    <col min="4353" max="4353" width="6.140625" style="2" customWidth="1"/>
    <col min="4354" max="4354" width="116.7109375" style="2" customWidth="1"/>
    <col min="4355" max="4355" width="1.42578125" style="2" customWidth="1"/>
    <col min="4356" max="4356" width="12.42578125" style="2" customWidth="1"/>
    <col min="4357" max="4357" width="1.85546875" style="2" customWidth="1"/>
    <col min="4358" max="4358" width="14.28515625" style="2" customWidth="1"/>
    <col min="4359" max="4359" width="1.28515625" style="2" customWidth="1"/>
    <col min="4360" max="4360" width="15.140625" style="2" customWidth="1"/>
    <col min="4361" max="4361" width="1" style="2" customWidth="1"/>
    <col min="4362" max="4362" width="23.5703125" style="2" customWidth="1"/>
    <col min="4363" max="4608" width="8.85546875" style="2"/>
    <col min="4609" max="4609" width="6.140625" style="2" customWidth="1"/>
    <col min="4610" max="4610" width="116.7109375" style="2" customWidth="1"/>
    <col min="4611" max="4611" width="1.42578125" style="2" customWidth="1"/>
    <col min="4612" max="4612" width="12.42578125" style="2" customWidth="1"/>
    <col min="4613" max="4613" width="1.85546875" style="2" customWidth="1"/>
    <col min="4614" max="4614" width="14.28515625" style="2" customWidth="1"/>
    <col min="4615" max="4615" width="1.28515625" style="2" customWidth="1"/>
    <col min="4616" max="4616" width="15.140625" style="2" customWidth="1"/>
    <col min="4617" max="4617" width="1" style="2" customWidth="1"/>
    <col min="4618" max="4618" width="23.5703125" style="2" customWidth="1"/>
    <col min="4619" max="4864" width="8.85546875" style="2"/>
    <col min="4865" max="4865" width="6.140625" style="2" customWidth="1"/>
    <col min="4866" max="4866" width="116.7109375" style="2" customWidth="1"/>
    <col min="4867" max="4867" width="1.42578125" style="2" customWidth="1"/>
    <col min="4868" max="4868" width="12.42578125" style="2" customWidth="1"/>
    <col min="4869" max="4869" width="1.85546875" style="2" customWidth="1"/>
    <col min="4870" max="4870" width="14.28515625" style="2" customWidth="1"/>
    <col min="4871" max="4871" width="1.28515625" style="2" customWidth="1"/>
    <col min="4872" max="4872" width="15.140625" style="2" customWidth="1"/>
    <col min="4873" max="4873" width="1" style="2" customWidth="1"/>
    <col min="4874" max="4874" width="23.5703125" style="2" customWidth="1"/>
    <col min="4875" max="5120" width="8.85546875" style="2"/>
    <col min="5121" max="5121" width="6.140625" style="2" customWidth="1"/>
    <col min="5122" max="5122" width="116.7109375" style="2" customWidth="1"/>
    <col min="5123" max="5123" width="1.42578125" style="2" customWidth="1"/>
    <col min="5124" max="5124" width="12.42578125" style="2" customWidth="1"/>
    <col min="5125" max="5125" width="1.85546875" style="2" customWidth="1"/>
    <col min="5126" max="5126" width="14.28515625" style="2" customWidth="1"/>
    <col min="5127" max="5127" width="1.28515625" style="2" customWidth="1"/>
    <col min="5128" max="5128" width="15.140625" style="2" customWidth="1"/>
    <col min="5129" max="5129" width="1" style="2" customWidth="1"/>
    <col min="5130" max="5130" width="23.5703125" style="2" customWidth="1"/>
    <col min="5131" max="5376" width="8.85546875" style="2"/>
    <col min="5377" max="5377" width="6.140625" style="2" customWidth="1"/>
    <col min="5378" max="5378" width="116.7109375" style="2" customWidth="1"/>
    <col min="5379" max="5379" width="1.42578125" style="2" customWidth="1"/>
    <col min="5380" max="5380" width="12.42578125" style="2" customWidth="1"/>
    <col min="5381" max="5381" width="1.85546875" style="2" customWidth="1"/>
    <col min="5382" max="5382" width="14.28515625" style="2" customWidth="1"/>
    <col min="5383" max="5383" width="1.28515625" style="2" customWidth="1"/>
    <col min="5384" max="5384" width="15.140625" style="2" customWidth="1"/>
    <col min="5385" max="5385" width="1" style="2" customWidth="1"/>
    <col min="5386" max="5386" width="23.5703125" style="2" customWidth="1"/>
    <col min="5387" max="5632" width="8.85546875" style="2"/>
    <col min="5633" max="5633" width="6.140625" style="2" customWidth="1"/>
    <col min="5634" max="5634" width="116.7109375" style="2" customWidth="1"/>
    <col min="5635" max="5635" width="1.42578125" style="2" customWidth="1"/>
    <col min="5636" max="5636" width="12.42578125" style="2" customWidth="1"/>
    <col min="5637" max="5637" width="1.85546875" style="2" customWidth="1"/>
    <col min="5638" max="5638" width="14.28515625" style="2" customWidth="1"/>
    <col min="5639" max="5639" width="1.28515625" style="2" customWidth="1"/>
    <col min="5640" max="5640" width="15.140625" style="2" customWidth="1"/>
    <col min="5641" max="5641" width="1" style="2" customWidth="1"/>
    <col min="5642" max="5642" width="23.5703125" style="2" customWidth="1"/>
    <col min="5643" max="5888" width="8.85546875" style="2"/>
    <col min="5889" max="5889" width="6.140625" style="2" customWidth="1"/>
    <col min="5890" max="5890" width="116.7109375" style="2" customWidth="1"/>
    <col min="5891" max="5891" width="1.42578125" style="2" customWidth="1"/>
    <col min="5892" max="5892" width="12.42578125" style="2" customWidth="1"/>
    <col min="5893" max="5893" width="1.85546875" style="2" customWidth="1"/>
    <col min="5894" max="5894" width="14.28515625" style="2" customWidth="1"/>
    <col min="5895" max="5895" width="1.28515625" style="2" customWidth="1"/>
    <col min="5896" max="5896" width="15.140625" style="2" customWidth="1"/>
    <col min="5897" max="5897" width="1" style="2" customWidth="1"/>
    <col min="5898" max="5898" width="23.5703125" style="2" customWidth="1"/>
    <col min="5899" max="6144" width="8.85546875" style="2"/>
    <col min="6145" max="6145" width="6.140625" style="2" customWidth="1"/>
    <col min="6146" max="6146" width="116.7109375" style="2" customWidth="1"/>
    <col min="6147" max="6147" width="1.42578125" style="2" customWidth="1"/>
    <col min="6148" max="6148" width="12.42578125" style="2" customWidth="1"/>
    <col min="6149" max="6149" width="1.85546875" style="2" customWidth="1"/>
    <col min="6150" max="6150" width="14.28515625" style="2" customWidth="1"/>
    <col min="6151" max="6151" width="1.28515625" style="2" customWidth="1"/>
    <col min="6152" max="6152" width="15.140625" style="2" customWidth="1"/>
    <col min="6153" max="6153" width="1" style="2" customWidth="1"/>
    <col min="6154" max="6154" width="23.5703125" style="2" customWidth="1"/>
    <col min="6155" max="6400" width="8.85546875" style="2"/>
    <col min="6401" max="6401" width="6.140625" style="2" customWidth="1"/>
    <col min="6402" max="6402" width="116.7109375" style="2" customWidth="1"/>
    <col min="6403" max="6403" width="1.42578125" style="2" customWidth="1"/>
    <col min="6404" max="6404" width="12.42578125" style="2" customWidth="1"/>
    <col min="6405" max="6405" width="1.85546875" style="2" customWidth="1"/>
    <col min="6406" max="6406" width="14.28515625" style="2" customWidth="1"/>
    <col min="6407" max="6407" width="1.28515625" style="2" customWidth="1"/>
    <col min="6408" max="6408" width="15.140625" style="2" customWidth="1"/>
    <col min="6409" max="6409" width="1" style="2" customWidth="1"/>
    <col min="6410" max="6410" width="23.5703125" style="2" customWidth="1"/>
    <col min="6411" max="6656" width="8.85546875" style="2"/>
    <col min="6657" max="6657" width="6.140625" style="2" customWidth="1"/>
    <col min="6658" max="6658" width="116.7109375" style="2" customWidth="1"/>
    <col min="6659" max="6659" width="1.42578125" style="2" customWidth="1"/>
    <col min="6660" max="6660" width="12.42578125" style="2" customWidth="1"/>
    <col min="6661" max="6661" width="1.85546875" style="2" customWidth="1"/>
    <col min="6662" max="6662" width="14.28515625" style="2" customWidth="1"/>
    <col min="6663" max="6663" width="1.28515625" style="2" customWidth="1"/>
    <col min="6664" max="6664" width="15.140625" style="2" customWidth="1"/>
    <col min="6665" max="6665" width="1" style="2" customWidth="1"/>
    <col min="6666" max="6666" width="23.5703125" style="2" customWidth="1"/>
    <col min="6667" max="6912" width="8.85546875" style="2"/>
    <col min="6913" max="6913" width="6.140625" style="2" customWidth="1"/>
    <col min="6914" max="6914" width="116.7109375" style="2" customWidth="1"/>
    <col min="6915" max="6915" width="1.42578125" style="2" customWidth="1"/>
    <col min="6916" max="6916" width="12.42578125" style="2" customWidth="1"/>
    <col min="6917" max="6917" width="1.85546875" style="2" customWidth="1"/>
    <col min="6918" max="6918" width="14.28515625" style="2" customWidth="1"/>
    <col min="6919" max="6919" width="1.28515625" style="2" customWidth="1"/>
    <col min="6920" max="6920" width="15.140625" style="2" customWidth="1"/>
    <col min="6921" max="6921" width="1" style="2" customWidth="1"/>
    <col min="6922" max="6922" width="23.5703125" style="2" customWidth="1"/>
    <col min="6923" max="7168" width="8.85546875" style="2"/>
    <col min="7169" max="7169" width="6.140625" style="2" customWidth="1"/>
    <col min="7170" max="7170" width="116.7109375" style="2" customWidth="1"/>
    <col min="7171" max="7171" width="1.42578125" style="2" customWidth="1"/>
    <col min="7172" max="7172" width="12.42578125" style="2" customWidth="1"/>
    <col min="7173" max="7173" width="1.85546875" style="2" customWidth="1"/>
    <col min="7174" max="7174" width="14.28515625" style="2" customWidth="1"/>
    <col min="7175" max="7175" width="1.28515625" style="2" customWidth="1"/>
    <col min="7176" max="7176" width="15.140625" style="2" customWidth="1"/>
    <col min="7177" max="7177" width="1" style="2" customWidth="1"/>
    <col min="7178" max="7178" width="23.5703125" style="2" customWidth="1"/>
    <col min="7179" max="7424" width="8.85546875" style="2"/>
    <col min="7425" max="7425" width="6.140625" style="2" customWidth="1"/>
    <col min="7426" max="7426" width="116.7109375" style="2" customWidth="1"/>
    <col min="7427" max="7427" width="1.42578125" style="2" customWidth="1"/>
    <col min="7428" max="7428" width="12.42578125" style="2" customWidth="1"/>
    <col min="7429" max="7429" width="1.85546875" style="2" customWidth="1"/>
    <col min="7430" max="7430" width="14.28515625" style="2" customWidth="1"/>
    <col min="7431" max="7431" width="1.28515625" style="2" customWidth="1"/>
    <col min="7432" max="7432" width="15.140625" style="2" customWidth="1"/>
    <col min="7433" max="7433" width="1" style="2" customWidth="1"/>
    <col min="7434" max="7434" width="23.5703125" style="2" customWidth="1"/>
    <col min="7435" max="7680" width="8.85546875" style="2"/>
    <col min="7681" max="7681" width="6.140625" style="2" customWidth="1"/>
    <col min="7682" max="7682" width="116.7109375" style="2" customWidth="1"/>
    <col min="7683" max="7683" width="1.42578125" style="2" customWidth="1"/>
    <col min="7684" max="7684" width="12.42578125" style="2" customWidth="1"/>
    <col min="7685" max="7685" width="1.85546875" style="2" customWidth="1"/>
    <col min="7686" max="7686" width="14.28515625" style="2" customWidth="1"/>
    <col min="7687" max="7687" width="1.28515625" style="2" customWidth="1"/>
    <col min="7688" max="7688" width="15.140625" style="2" customWidth="1"/>
    <col min="7689" max="7689" width="1" style="2" customWidth="1"/>
    <col min="7690" max="7690" width="23.5703125" style="2" customWidth="1"/>
    <col min="7691" max="7936" width="8.85546875" style="2"/>
    <col min="7937" max="7937" width="6.140625" style="2" customWidth="1"/>
    <col min="7938" max="7938" width="116.7109375" style="2" customWidth="1"/>
    <col min="7939" max="7939" width="1.42578125" style="2" customWidth="1"/>
    <col min="7940" max="7940" width="12.42578125" style="2" customWidth="1"/>
    <col min="7941" max="7941" width="1.85546875" style="2" customWidth="1"/>
    <col min="7942" max="7942" width="14.28515625" style="2" customWidth="1"/>
    <col min="7943" max="7943" width="1.28515625" style="2" customWidth="1"/>
    <col min="7944" max="7944" width="15.140625" style="2" customWidth="1"/>
    <col min="7945" max="7945" width="1" style="2" customWidth="1"/>
    <col min="7946" max="7946" width="23.5703125" style="2" customWidth="1"/>
    <col min="7947" max="8192" width="8.85546875" style="2"/>
    <col min="8193" max="8193" width="6.140625" style="2" customWidth="1"/>
    <col min="8194" max="8194" width="116.7109375" style="2" customWidth="1"/>
    <col min="8195" max="8195" width="1.42578125" style="2" customWidth="1"/>
    <col min="8196" max="8196" width="12.42578125" style="2" customWidth="1"/>
    <col min="8197" max="8197" width="1.85546875" style="2" customWidth="1"/>
    <col min="8198" max="8198" width="14.28515625" style="2" customWidth="1"/>
    <col min="8199" max="8199" width="1.28515625" style="2" customWidth="1"/>
    <col min="8200" max="8200" width="15.140625" style="2" customWidth="1"/>
    <col min="8201" max="8201" width="1" style="2" customWidth="1"/>
    <col min="8202" max="8202" width="23.5703125" style="2" customWidth="1"/>
    <col min="8203" max="8448" width="8.85546875" style="2"/>
    <col min="8449" max="8449" width="6.140625" style="2" customWidth="1"/>
    <col min="8450" max="8450" width="116.7109375" style="2" customWidth="1"/>
    <col min="8451" max="8451" width="1.42578125" style="2" customWidth="1"/>
    <col min="8452" max="8452" width="12.42578125" style="2" customWidth="1"/>
    <col min="8453" max="8453" width="1.85546875" style="2" customWidth="1"/>
    <col min="8454" max="8454" width="14.28515625" style="2" customWidth="1"/>
    <col min="8455" max="8455" width="1.28515625" style="2" customWidth="1"/>
    <col min="8456" max="8456" width="15.140625" style="2" customWidth="1"/>
    <col min="8457" max="8457" width="1" style="2" customWidth="1"/>
    <col min="8458" max="8458" width="23.5703125" style="2" customWidth="1"/>
    <col min="8459" max="8704" width="8.85546875" style="2"/>
    <col min="8705" max="8705" width="6.140625" style="2" customWidth="1"/>
    <col min="8706" max="8706" width="116.7109375" style="2" customWidth="1"/>
    <col min="8707" max="8707" width="1.42578125" style="2" customWidth="1"/>
    <col min="8708" max="8708" width="12.42578125" style="2" customWidth="1"/>
    <col min="8709" max="8709" width="1.85546875" style="2" customWidth="1"/>
    <col min="8710" max="8710" width="14.28515625" style="2" customWidth="1"/>
    <col min="8711" max="8711" width="1.28515625" style="2" customWidth="1"/>
    <col min="8712" max="8712" width="15.140625" style="2" customWidth="1"/>
    <col min="8713" max="8713" width="1" style="2" customWidth="1"/>
    <col min="8714" max="8714" width="23.5703125" style="2" customWidth="1"/>
    <col min="8715" max="8960" width="8.85546875" style="2"/>
    <col min="8961" max="8961" width="6.140625" style="2" customWidth="1"/>
    <col min="8962" max="8962" width="116.7109375" style="2" customWidth="1"/>
    <col min="8963" max="8963" width="1.42578125" style="2" customWidth="1"/>
    <col min="8964" max="8964" width="12.42578125" style="2" customWidth="1"/>
    <col min="8965" max="8965" width="1.85546875" style="2" customWidth="1"/>
    <col min="8966" max="8966" width="14.28515625" style="2" customWidth="1"/>
    <col min="8967" max="8967" width="1.28515625" style="2" customWidth="1"/>
    <col min="8968" max="8968" width="15.140625" style="2" customWidth="1"/>
    <col min="8969" max="8969" width="1" style="2" customWidth="1"/>
    <col min="8970" max="8970" width="23.5703125" style="2" customWidth="1"/>
    <col min="8971" max="9216" width="8.85546875" style="2"/>
    <col min="9217" max="9217" width="6.140625" style="2" customWidth="1"/>
    <col min="9218" max="9218" width="116.7109375" style="2" customWidth="1"/>
    <col min="9219" max="9219" width="1.42578125" style="2" customWidth="1"/>
    <col min="9220" max="9220" width="12.42578125" style="2" customWidth="1"/>
    <col min="9221" max="9221" width="1.85546875" style="2" customWidth="1"/>
    <col min="9222" max="9222" width="14.28515625" style="2" customWidth="1"/>
    <col min="9223" max="9223" width="1.28515625" style="2" customWidth="1"/>
    <col min="9224" max="9224" width="15.140625" style="2" customWidth="1"/>
    <col min="9225" max="9225" width="1" style="2" customWidth="1"/>
    <col min="9226" max="9226" width="23.5703125" style="2" customWidth="1"/>
    <col min="9227" max="9472" width="8.85546875" style="2"/>
    <col min="9473" max="9473" width="6.140625" style="2" customWidth="1"/>
    <col min="9474" max="9474" width="116.7109375" style="2" customWidth="1"/>
    <col min="9475" max="9475" width="1.42578125" style="2" customWidth="1"/>
    <col min="9476" max="9476" width="12.42578125" style="2" customWidth="1"/>
    <col min="9477" max="9477" width="1.85546875" style="2" customWidth="1"/>
    <col min="9478" max="9478" width="14.28515625" style="2" customWidth="1"/>
    <col min="9479" max="9479" width="1.28515625" style="2" customWidth="1"/>
    <col min="9480" max="9480" width="15.140625" style="2" customWidth="1"/>
    <col min="9481" max="9481" width="1" style="2" customWidth="1"/>
    <col min="9482" max="9482" width="23.5703125" style="2" customWidth="1"/>
    <col min="9483" max="9728" width="8.85546875" style="2"/>
    <col min="9729" max="9729" width="6.140625" style="2" customWidth="1"/>
    <col min="9730" max="9730" width="116.7109375" style="2" customWidth="1"/>
    <col min="9731" max="9731" width="1.42578125" style="2" customWidth="1"/>
    <col min="9732" max="9732" width="12.42578125" style="2" customWidth="1"/>
    <col min="9733" max="9733" width="1.85546875" style="2" customWidth="1"/>
    <col min="9734" max="9734" width="14.28515625" style="2" customWidth="1"/>
    <col min="9735" max="9735" width="1.28515625" style="2" customWidth="1"/>
    <col min="9736" max="9736" width="15.140625" style="2" customWidth="1"/>
    <col min="9737" max="9737" width="1" style="2" customWidth="1"/>
    <col min="9738" max="9738" width="23.5703125" style="2" customWidth="1"/>
    <col min="9739" max="9984" width="8.85546875" style="2"/>
    <col min="9985" max="9985" width="6.140625" style="2" customWidth="1"/>
    <col min="9986" max="9986" width="116.7109375" style="2" customWidth="1"/>
    <col min="9987" max="9987" width="1.42578125" style="2" customWidth="1"/>
    <col min="9988" max="9988" width="12.42578125" style="2" customWidth="1"/>
    <col min="9989" max="9989" width="1.85546875" style="2" customWidth="1"/>
    <col min="9990" max="9990" width="14.28515625" style="2" customWidth="1"/>
    <col min="9991" max="9991" width="1.28515625" style="2" customWidth="1"/>
    <col min="9992" max="9992" width="15.140625" style="2" customWidth="1"/>
    <col min="9993" max="9993" width="1" style="2" customWidth="1"/>
    <col min="9994" max="9994" width="23.5703125" style="2" customWidth="1"/>
    <col min="9995" max="10240" width="8.85546875" style="2"/>
    <col min="10241" max="10241" width="6.140625" style="2" customWidth="1"/>
    <col min="10242" max="10242" width="116.7109375" style="2" customWidth="1"/>
    <col min="10243" max="10243" width="1.42578125" style="2" customWidth="1"/>
    <col min="10244" max="10244" width="12.42578125" style="2" customWidth="1"/>
    <col min="10245" max="10245" width="1.85546875" style="2" customWidth="1"/>
    <col min="10246" max="10246" width="14.28515625" style="2" customWidth="1"/>
    <col min="10247" max="10247" width="1.28515625" style="2" customWidth="1"/>
    <col min="10248" max="10248" width="15.140625" style="2" customWidth="1"/>
    <col min="10249" max="10249" width="1" style="2" customWidth="1"/>
    <col min="10250" max="10250" width="23.5703125" style="2" customWidth="1"/>
    <col min="10251" max="10496" width="8.85546875" style="2"/>
    <col min="10497" max="10497" width="6.140625" style="2" customWidth="1"/>
    <col min="10498" max="10498" width="116.7109375" style="2" customWidth="1"/>
    <col min="10499" max="10499" width="1.42578125" style="2" customWidth="1"/>
    <col min="10500" max="10500" width="12.42578125" style="2" customWidth="1"/>
    <col min="10501" max="10501" width="1.85546875" style="2" customWidth="1"/>
    <col min="10502" max="10502" width="14.28515625" style="2" customWidth="1"/>
    <col min="10503" max="10503" width="1.28515625" style="2" customWidth="1"/>
    <col min="10504" max="10504" width="15.140625" style="2" customWidth="1"/>
    <col min="10505" max="10505" width="1" style="2" customWidth="1"/>
    <col min="10506" max="10506" width="23.5703125" style="2" customWidth="1"/>
    <col min="10507" max="10752" width="8.85546875" style="2"/>
    <col min="10753" max="10753" width="6.140625" style="2" customWidth="1"/>
    <col min="10754" max="10754" width="116.7109375" style="2" customWidth="1"/>
    <col min="10755" max="10755" width="1.42578125" style="2" customWidth="1"/>
    <col min="10756" max="10756" width="12.42578125" style="2" customWidth="1"/>
    <col min="10757" max="10757" width="1.85546875" style="2" customWidth="1"/>
    <col min="10758" max="10758" width="14.28515625" style="2" customWidth="1"/>
    <col min="10759" max="10759" width="1.28515625" style="2" customWidth="1"/>
    <col min="10760" max="10760" width="15.140625" style="2" customWidth="1"/>
    <col min="10761" max="10761" width="1" style="2" customWidth="1"/>
    <col min="10762" max="10762" width="23.5703125" style="2" customWidth="1"/>
    <col min="10763" max="11008" width="8.85546875" style="2"/>
    <col min="11009" max="11009" width="6.140625" style="2" customWidth="1"/>
    <col min="11010" max="11010" width="116.7109375" style="2" customWidth="1"/>
    <col min="11011" max="11011" width="1.42578125" style="2" customWidth="1"/>
    <col min="11012" max="11012" width="12.42578125" style="2" customWidth="1"/>
    <col min="11013" max="11013" width="1.85546875" style="2" customWidth="1"/>
    <col min="11014" max="11014" width="14.28515625" style="2" customWidth="1"/>
    <col min="11015" max="11015" width="1.28515625" style="2" customWidth="1"/>
    <col min="11016" max="11016" width="15.140625" style="2" customWidth="1"/>
    <col min="11017" max="11017" width="1" style="2" customWidth="1"/>
    <col min="11018" max="11018" width="23.5703125" style="2" customWidth="1"/>
    <col min="11019" max="11264" width="8.85546875" style="2"/>
    <col min="11265" max="11265" width="6.140625" style="2" customWidth="1"/>
    <col min="11266" max="11266" width="116.7109375" style="2" customWidth="1"/>
    <col min="11267" max="11267" width="1.42578125" style="2" customWidth="1"/>
    <col min="11268" max="11268" width="12.42578125" style="2" customWidth="1"/>
    <col min="11269" max="11269" width="1.85546875" style="2" customWidth="1"/>
    <col min="11270" max="11270" width="14.28515625" style="2" customWidth="1"/>
    <col min="11271" max="11271" width="1.28515625" style="2" customWidth="1"/>
    <col min="11272" max="11272" width="15.140625" style="2" customWidth="1"/>
    <col min="11273" max="11273" width="1" style="2" customWidth="1"/>
    <col min="11274" max="11274" width="23.5703125" style="2" customWidth="1"/>
    <col min="11275" max="11520" width="8.85546875" style="2"/>
    <col min="11521" max="11521" width="6.140625" style="2" customWidth="1"/>
    <col min="11522" max="11522" width="116.7109375" style="2" customWidth="1"/>
    <col min="11523" max="11523" width="1.42578125" style="2" customWidth="1"/>
    <col min="11524" max="11524" width="12.42578125" style="2" customWidth="1"/>
    <col min="11525" max="11525" width="1.85546875" style="2" customWidth="1"/>
    <col min="11526" max="11526" width="14.28515625" style="2" customWidth="1"/>
    <col min="11527" max="11527" width="1.28515625" style="2" customWidth="1"/>
    <col min="11528" max="11528" width="15.140625" style="2" customWidth="1"/>
    <col min="11529" max="11529" width="1" style="2" customWidth="1"/>
    <col min="11530" max="11530" width="23.5703125" style="2" customWidth="1"/>
    <col min="11531" max="11776" width="8.85546875" style="2"/>
    <col min="11777" max="11777" width="6.140625" style="2" customWidth="1"/>
    <col min="11778" max="11778" width="116.7109375" style="2" customWidth="1"/>
    <col min="11779" max="11779" width="1.42578125" style="2" customWidth="1"/>
    <col min="11780" max="11780" width="12.42578125" style="2" customWidth="1"/>
    <col min="11781" max="11781" width="1.85546875" style="2" customWidth="1"/>
    <col min="11782" max="11782" width="14.28515625" style="2" customWidth="1"/>
    <col min="11783" max="11783" width="1.28515625" style="2" customWidth="1"/>
    <col min="11784" max="11784" width="15.140625" style="2" customWidth="1"/>
    <col min="11785" max="11785" width="1" style="2" customWidth="1"/>
    <col min="11786" max="11786" width="23.5703125" style="2" customWidth="1"/>
    <col min="11787" max="12032" width="8.85546875" style="2"/>
    <col min="12033" max="12033" width="6.140625" style="2" customWidth="1"/>
    <col min="12034" max="12034" width="116.7109375" style="2" customWidth="1"/>
    <col min="12035" max="12035" width="1.42578125" style="2" customWidth="1"/>
    <col min="12036" max="12036" width="12.42578125" style="2" customWidth="1"/>
    <col min="12037" max="12037" width="1.85546875" style="2" customWidth="1"/>
    <col min="12038" max="12038" width="14.28515625" style="2" customWidth="1"/>
    <col min="12039" max="12039" width="1.28515625" style="2" customWidth="1"/>
    <col min="12040" max="12040" width="15.140625" style="2" customWidth="1"/>
    <col min="12041" max="12041" width="1" style="2" customWidth="1"/>
    <col min="12042" max="12042" width="23.5703125" style="2" customWidth="1"/>
    <col min="12043" max="12288" width="8.85546875" style="2"/>
    <col min="12289" max="12289" width="6.140625" style="2" customWidth="1"/>
    <col min="12290" max="12290" width="116.7109375" style="2" customWidth="1"/>
    <col min="12291" max="12291" width="1.42578125" style="2" customWidth="1"/>
    <col min="12292" max="12292" width="12.42578125" style="2" customWidth="1"/>
    <col min="12293" max="12293" width="1.85546875" style="2" customWidth="1"/>
    <col min="12294" max="12294" width="14.28515625" style="2" customWidth="1"/>
    <col min="12295" max="12295" width="1.28515625" style="2" customWidth="1"/>
    <col min="12296" max="12296" width="15.140625" style="2" customWidth="1"/>
    <col min="12297" max="12297" width="1" style="2" customWidth="1"/>
    <col min="12298" max="12298" width="23.5703125" style="2" customWidth="1"/>
    <col min="12299" max="12544" width="8.85546875" style="2"/>
    <col min="12545" max="12545" width="6.140625" style="2" customWidth="1"/>
    <col min="12546" max="12546" width="116.7109375" style="2" customWidth="1"/>
    <col min="12547" max="12547" width="1.42578125" style="2" customWidth="1"/>
    <col min="12548" max="12548" width="12.42578125" style="2" customWidth="1"/>
    <col min="12549" max="12549" width="1.85546875" style="2" customWidth="1"/>
    <col min="12550" max="12550" width="14.28515625" style="2" customWidth="1"/>
    <col min="12551" max="12551" width="1.28515625" style="2" customWidth="1"/>
    <col min="12552" max="12552" width="15.140625" style="2" customWidth="1"/>
    <col min="12553" max="12553" width="1" style="2" customWidth="1"/>
    <col min="12554" max="12554" width="23.5703125" style="2" customWidth="1"/>
    <col min="12555" max="12800" width="8.85546875" style="2"/>
    <col min="12801" max="12801" width="6.140625" style="2" customWidth="1"/>
    <col min="12802" max="12802" width="116.7109375" style="2" customWidth="1"/>
    <col min="12803" max="12803" width="1.42578125" style="2" customWidth="1"/>
    <col min="12804" max="12804" width="12.42578125" style="2" customWidth="1"/>
    <col min="12805" max="12805" width="1.85546875" style="2" customWidth="1"/>
    <col min="12806" max="12806" width="14.28515625" style="2" customWidth="1"/>
    <col min="12807" max="12807" width="1.28515625" style="2" customWidth="1"/>
    <col min="12808" max="12808" width="15.140625" style="2" customWidth="1"/>
    <col min="12809" max="12809" width="1" style="2" customWidth="1"/>
    <col min="12810" max="12810" width="23.5703125" style="2" customWidth="1"/>
    <col min="12811" max="13056" width="8.85546875" style="2"/>
    <col min="13057" max="13057" width="6.140625" style="2" customWidth="1"/>
    <col min="13058" max="13058" width="116.7109375" style="2" customWidth="1"/>
    <col min="13059" max="13059" width="1.42578125" style="2" customWidth="1"/>
    <col min="13060" max="13060" width="12.42578125" style="2" customWidth="1"/>
    <col min="13061" max="13061" width="1.85546875" style="2" customWidth="1"/>
    <col min="13062" max="13062" width="14.28515625" style="2" customWidth="1"/>
    <col min="13063" max="13063" width="1.28515625" style="2" customWidth="1"/>
    <col min="13064" max="13064" width="15.140625" style="2" customWidth="1"/>
    <col min="13065" max="13065" width="1" style="2" customWidth="1"/>
    <col min="13066" max="13066" width="23.5703125" style="2" customWidth="1"/>
    <col min="13067" max="13312" width="8.85546875" style="2"/>
    <col min="13313" max="13313" width="6.140625" style="2" customWidth="1"/>
    <col min="13314" max="13314" width="116.7109375" style="2" customWidth="1"/>
    <col min="13315" max="13315" width="1.42578125" style="2" customWidth="1"/>
    <col min="13316" max="13316" width="12.42578125" style="2" customWidth="1"/>
    <col min="13317" max="13317" width="1.85546875" style="2" customWidth="1"/>
    <col min="13318" max="13318" width="14.28515625" style="2" customWidth="1"/>
    <col min="13319" max="13319" width="1.28515625" style="2" customWidth="1"/>
    <col min="13320" max="13320" width="15.140625" style="2" customWidth="1"/>
    <col min="13321" max="13321" width="1" style="2" customWidth="1"/>
    <col min="13322" max="13322" width="23.5703125" style="2" customWidth="1"/>
    <col min="13323" max="13568" width="8.85546875" style="2"/>
    <col min="13569" max="13569" width="6.140625" style="2" customWidth="1"/>
    <col min="13570" max="13570" width="116.7109375" style="2" customWidth="1"/>
    <col min="13571" max="13571" width="1.42578125" style="2" customWidth="1"/>
    <col min="13572" max="13572" width="12.42578125" style="2" customWidth="1"/>
    <col min="13573" max="13573" width="1.85546875" style="2" customWidth="1"/>
    <col min="13574" max="13574" width="14.28515625" style="2" customWidth="1"/>
    <col min="13575" max="13575" width="1.28515625" style="2" customWidth="1"/>
    <col min="13576" max="13576" width="15.140625" style="2" customWidth="1"/>
    <col min="13577" max="13577" width="1" style="2" customWidth="1"/>
    <col min="13578" max="13578" width="23.5703125" style="2" customWidth="1"/>
    <col min="13579" max="13824" width="8.85546875" style="2"/>
    <col min="13825" max="13825" width="6.140625" style="2" customWidth="1"/>
    <col min="13826" max="13826" width="116.7109375" style="2" customWidth="1"/>
    <col min="13827" max="13827" width="1.42578125" style="2" customWidth="1"/>
    <col min="13828" max="13828" width="12.42578125" style="2" customWidth="1"/>
    <col min="13829" max="13829" width="1.85546875" style="2" customWidth="1"/>
    <col min="13830" max="13830" width="14.28515625" style="2" customWidth="1"/>
    <col min="13831" max="13831" width="1.28515625" style="2" customWidth="1"/>
    <col min="13832" max="13832" width="15.140625" style="2" customWidth="1"/>
    <col min="13833" max="13833" width="1" style="2" customWidth="1"/>
    <col min="13834" max="13834" width="23.5703125" style="2" customWidth="1"/>
    <col min="13835" max="14080" width="8.85546875" style="2"/>
    <col min="14081" max="14081" width="6.140625" style="2" customWidth="1"/>
    <col min="14082" max="14082" width="116.7109375" style="2" customWidth="1"/>
    <col min="14083" max="14083" width="1.42578125" style="2" customWidth="1"/>
    <col min="14084" max="14084" width="12.42578125" style="2" customWidth="1"/>
    <col min="14085" max="14085" width="1.85546875" style="2" customWidth="1"/>
    <col min="14086" max="14086" width="14.28515625" style="2" customWidth="1"/>
    <col min="14087" max="14087" width="1.28515625" style="2" customWidth="1"/>
    <col min="14088" max="14088" width="15.140625" style="2" customWidth="1"/>
    <col min="14089" max="14089" width="1" style="2" customWidth="1"/>
    <col min="14090" max="14090" width="23.5703125" style="2" customWidth="1"/>
    <col min="14091" max="14336" width="8.85546875" style="2"/>
    <col min="14337" max="14337" width="6.140625" style="2" customWidth="1"/>
    <col min="14338" max="14338" width="116.7109375" style="2" customWidth="1"/>
    <col min="14339" max="14339" width="1.42578125" style="2" customWidth="1"/>
    <col min="14340" max="14340" width="12.42578125" style="2" customWidth="1"/>
    <col min="14341" max="14341" width="1.85546875" style="2" customWidth="1"/>
    <col min="14342" max="14342" width="14.28515625" style="2" customWidth="1"/>
    <col min="14343" max="14343" width="1.28515625" style="2" customWidth="1"/>
    <col min="14344" max="14344" width="15.140625" style="2" customWidth="1"/>
    <col min="14345" max="14345" width="1" style="2" customWidth="1"/>
    <col min="14346" max="14346" width="23.5703125" style="2" customWidth="1"/>
    <col min="14347" max="14592" width="8.85546875" style="2"/>
    <col min="14593" max="14593" width="6.140625" style="2" customWidth="1"/>
    <col min="14594" max="14594" width="116.7109375" style="2" customWidth="1"/>
    <col min="14595" max="14595" width="1.42578125" style="2" customWidth="1"/>
    <col min="14596" max="14596" width="12.42578125" style="2" customWidth="1"/>
    <col min="14597" max="14597" width="1.85546875" style="2" customWidth="1"/>
    <col min="14598" max="14598" width="14.28515625" style="2" customWidth="1"/>
    <col min="14599" max="14599" width="1.28515625" style="2" customWidth="1"/>
    <col min="14600" max="14600" width="15.140625" style="2" customWidth="1"/>
    <col min="14601" max="14601" width="1" style="2" customWidth="1"/>
    <col min="14602" max="14602" width="23.5703125" style="2" customWidth="1"/>
    <col min="14603" max="14848" width="8.85546875" style="2"/>
    <col min="14849" max="14849" width="6.140625" style="2" customWidth="1"/>
    <col min="14850" max="14850" width="116.7109375" style="2" customWidth="1"/>
    <col min="14851" max="14851" width="1.42578125" style="2" customWidth="1"/>
    <col min="14852" max="14852" width="12.42578125" style="2" customWidth="1"/>
    <col min="14853" max="14853" width="1.85546875" style="2" customWidth="1"/>
    <col min="14854" max="14854" width="14.28515625" style="2" customWidth="1"/>
    <col min="14855" max="14855" width="1.28515625" style="2" customWidth="1"/>
    <col min="14856" max="14856" width="15.140625" style="2" customWidth="1"/>
    <col min="14857" max="14857" width="1" style="2" customWidth="1"/>
    <col min="14858" max="14858" width="23.5703125" style="2" customWidth="1"/>
    <col min="14859" max="15104" width="8.85546875" style="2"/>
    <col min="15105" max="15105" width="6.140625" style="2" customWidth="1"/>
    <col min="15106" max="15106" width="116.7109375" style="2" customWidth="1"/>
    <col min="15107" max="15107" width="1.42578125" style="2" customWidth="1"/>
    <col min="15108" max="15108" width="12.42578125" style="2" customWidth="1"/>
    <col min="15109" max="15109" width="1.85546875" style="2" customWidth="1"/>
    <col min="15110" max="15110" width="14.28515625" style="2" customWidth="1"/>
    <col min="15111" max="15111" width="1.28515625" style="2" customWidth="1"/>
    <col min="15112" max="15112" width="15.140625" style="2" customWidth="1"/>
    <col min="15113" max="15113" width="1" style="2" customWidth="1"/>
    <col min="15114" max="15114" width="23.5703125" style="2" customWidth="1"/>
    <col min="15115" max="15360" width="8.85546875" style="2"/>
    <col min="15361" max="15361" width="6.140625" style="2" customWidth="1"/>
    <col min="15362" max="15362" width="116.7109375" style="2" customWidth="1"/>
    <col min="15363" max="15363" width="1.42578125" style="2" customWidth="1"/>
    <col min="15364" max="15364" width="12.42578125" style="2" customWidth="1"/>
    <col min="15365" max="15365" width="1.85546875" style="2" customWidth="1"/>
    <col min="15366" max="15366" width="14.28515625" style="2" customWidth="1"/>
    <col min="15367" max="15367" width="1.28515625" style="2" customWidth="1"/>
    <col min="15368" max="15368" width="15.140625" style="2" customWidth="1"/>
    <col min="15369" max="15369" width="1" style="2" customWidth="1"/>
    <col min="15370" max="15370" width="23.5703125" style="2" customWidth="1"/>
    <col min="15371" max="15616" width="8.85546875" style="2"/>
    <col min="15617" max="15617" width="6.140625" style="2" customWidth="1"/>
    <col min="15618" max="15618" width="116.7109375" style="2" customWidth="1"/>
    <col min="15619" max="15619" width="1.42578125" style="2" customWidth="1"/>
    <col min="15620" max="15620" width="12.42578125" style="2" customWidth="1"/>
    <col min="15621" max="15621" width="1.85546875" style="2" customWidth="1"/>
    <col min="15622" max="15622" width="14.28515625" style="2" customWidth="1"/>
    <col min="15623" max="15623" width="1.28515625" style="2" customWidth="1"/>
    <col min="15624" max="15624" width="15.140625" style="2" customWidth="1"/>
    <col min="15625" max="15625" width="1" style="2" customWidth="1"/>
    <col min="15626" max="15626" width="23.5703125" style="2" customWidth="1"/>
    <col min="15627" max="15872" width="8.85546875" style="2"/>
    <col min="15873" max="15873" width="6.140625" style="2" customWidth="1"/>
    <col min="15874" max="15874" width="116.7109375" style="2" customWidth="1"/>
    <col min="15875" max="15875" width="1.42578125" style="2" customWidth="1"/>
    <col min="15876" max="15876" width="12.42578125" style="2" customWidth="1"/>
    <col min="15877" max="15877" width="1.85546875" style="2" customWidth="1"/>
    <col min="15878" max="15878" width="14.28515625" style="2" customWidth="1"/>
    <col min="15879" max="15879" width="1.28515625" style="2" customWidth="1"/>
    <col min="15880" max="15880" width="15.140625" style="2" customWidth="1"/>
    <col min="15881" max="15881" width="1" style="2" customWidth="1"/>
    <col min="15882" max="15882" width="23.5703125" style="2" customWidth="1"/>
    <col min="15883" max="16128" width="8.85546875" style="2"/>
    <col min="16129" max="16129" width="6.140625" style="2" customWidth="1"/>
    <col min="16130" max="16130" width="116.7109375" style="2" customWidth="1"/>
    <col min="16131" max="16131" width="1.42578125" style="2" customWidth="1"/>
    <col min="16132" max="16132" width="12.42578125" style="2" customWidth="1"/>
    <col min="16133" max="16133" width="1.85546875" style="2" customWidth="1"/>
    <col min="16134" max="16134" width="14.28515625" style="2" customWidth="1"/>
    <col min="16135" max="16135" width="1.28515625" style="2" customWidth="1"/>
    <col min="16136" max="16136" width="15.140625" style="2" customWidth="1"/>
    <col min="16137" max="16137" width="1" style="2" customWidth="1"/>
    <col min="16138" max="16138" width="23.5703125" style="2" customWidth="1"/>
    <col min="16139" max="16384" width="8.85546875" style="2"/>
  </cols>
  <sheetData>
    <row r="2" spans="1:10" ht="20.100000000000001" customHeight="1">
      <c r="A2" s="302" t="s">
        <v>20</v>
      </c>
      <c r="B2" s="302"/>
      <c r="C2" s="302"/>
      <c r="D2" s="302"/>
      <c r="E2" s="302"/>
      <c r="F2" s="302"/>
      <c r="G2" s="302"/>
      <c r="H2" s="302"/>
      <c r="I2" s="302"/>
      <c r="J2" s="302"/>
    </row>
    <row r="3" spans="1:10" ht="10.5" customHeight="1" thickBot="1">
      <c r="A3" s="3"/>
    </row>
    <row r="4" spans="1:10" ht="23.25" customHeight="1">
      <c r="A4" s="303" t="s">
        <v>21</v>
      </c>
      <c r="B4" s="304"/>
      <c r="D4" s="305" t="s">
        <v>22</v>
      </c>
      <c r="E4" s="306"/>
      <c r="F4" s="306"/>
      <c r="G4" s="306"/>
      <c r="H4" s="306"/>
      <c r="I4" s="306"/>
      <c r="J4" s="307"/>
    </row>
    <row r="5" spans="1:10" ht="23.25" customHeight="1" thickBot="1">
      <c r="A5" s="4"/>
      <c r="B5" s="5" t="s">
        <v>23</v>
      </c>
      <c r="D5" s="308"/>
      <c r="E5" s="309"/>
      <c r="F5" s="309"/>
      <c r="G5" s="309"/>
      <c r="H5" s="309"/>
      <c r="I5" s="309"/>
      <c r="J5" s="310"/>
    </row>
    <row r="6" spans="1:10" ht="5.0999999999999996" customHeight="1" thickBot="1">
      <c r="A6" s="6"/>
      <c r="D6" s="7"/>
      <c r="E6" s="7"/>
      <c r="F6" s="7"/>
      <c r="G6" s="7"/>
      <c r="H6" s="7"/>
      <c r="I6" s="7"/>
      <c r="J6" s="7"/>
    </row>
    <row r="7" spans="1:10" ht="20.100000000000001" customHeight="1">
      <c r="A7" s="311" t="s">
        <v>24</v>
      </c>
      <c r="B7" s="312"/>
      <c r="D7" s="313"/>
      <c r="E7" s="314"/>
      <c r="F7" s="314"/>
      <c r="G7" s="314"/>
      <c r="H7" s="314"/>
      <c r="I7" s="314"/>
      <c r="J7" s="315"/>
    </row>
    <row r="8" spans="1:10" ht="20.100000000000001" customHeight="1" thickBot="1">
      <c r="A8" s="316" t="s">
        <v>25</v>
      </c>
      <c r="B8" s="317"/>
      <c r="C8" s="8"/>
      <c r="D8" s="318" t="s">
        <v>26</v>
      </c>
      <c r="E8" s="319"/>
      <c r="F8" s="319"/>
      <c r="G8" s="319"/>
      <c r="H8" s="319"/>
      <c r="I8" s="319"/>
      <c r="J8" s="320"/>
    </row>
    <row r="9" spans="1:10" ht="5.0999999999999996" customHeight="1" thickBot="1"/>
    <row r="10" spans="1:10" ht="15" customHeight="1">
      <c r="A10" s="6"/>
      <c r="D10" s="10" t="s">
        <v>27</v>
      </c>
      <c r="E10" s="11"/>
      <c r="F10" s="321"/>
      <c r="G10" s="322"/>
      <c r="H10" s="322"/>
      <c r="I10" s="322"/>
      <c r="J10" s="323"/>
    </row>
    <row r="11" spans="1:10" ht="15" customHeight="1">
      <c r="D11" s="12" t="s">
        <v>28</v>
      </c>
      <c r="E11" s="13"/>
      <c r="F11" s="324"/>
      <c r="G11" s="325"/>
      <c r="H11" s="325"/>
      <c r="I11" s="325"/>
      <c r="J11" s="326"/>
    </row>
    <row r="12" spans="1:10" ht="15" customHeight="1">
      <c r="D12" s="12" t="s">
        <v>29</v>
      </c>
      <c r="E12" s="13"/>
      <c r="F12" s="14"/>
      <c r="G12" s="15"/>
      <c r="H12" s="15"/>
      <c r="I12" s="16"/>
      <c r="J12" s="17"/>
    </row>
    <row r="13" spans="1:10" ht="5.0999999999999996" customHeight="1" thickBot="1">
      <c r="D13" s="18"/>
      <c r="H13" s="18"/>
    </row>
    <row r="14" spans="1:10" ht="9.9499999999999993" customHeight="1" thickBot="1">
      <c r="A14" s="19"/>
      <c r="B14" s="20"/>
      <c r="C14" s="20"/>
      <c r="D14" s="21"/>
      <c r="E14" s="20"/>
      <c r="F14" s="20"/>
      <c r="G14" s="20"/>
      <c r="H14" s="21"/>
      <c r="I14" s="20"/>
      <c r="J14" s="22"/>
    </row>
    <row r="15" spans="1:10" ht="9.9499999999999993" customHeight="1">
      <c r="D15" s="18"/>
      <c r="H15" s="18"/>
    </row>
    <row r="16" spans="1:10">
      <c r="A16" s="23" t="s">
        <v>30</v>
      </c>
    </row>
    <row r="17" spans="1:10" ht="20.100000000000001" customHeight="1">
      <c r="A17" s="24" t="s">
        <v>31</v>
      </c>
      <c r="D17" s="18"/>
      <c r="H17" s="18"/>
    </row>
    <row r="18" spans="1:10" ht="12" customHeight="1" thickBot="1">
      <c r="A18" s="6"/>
      <c r="D18" s="18"/>
      <c r="H18" s="18"/>
    </row>
    <row r="19" spans="1:10" ht="20.100000000000001" customHeight="1">
      <c r="A19" s="25"/>
      <c r="B19" s="26" t="s">
        <v>32</v>
      </c>
      <c r="D19" s="27" t="s">
        <v>33</v>
      </c>
      <c r="E19" s="28"/>
      <c r="F19" s="27" t="s">
        <v>34</v>
      </c>
      <c r="G19" s="28"/>
      <c r="H19" s="27" t="s">
        <v>35</v>
      </c>
      <c r="I19" s="28"/>
      <c r="J19" s="27" t="s">
        <v>36</v>
      </c>
    </row>
    <row r="20" spans="1:10" ht="27.6" customHeight="1" thickBot="1">
      <c r="A20" s="29"/>
      <c r="B20" s="30" t="s">
        <v>37</v>
      </c>
      <c r="D20" s="31" t="s">
        <v>38</v>
      </c>
      <c r="E20" s="28"/>
      <c r="F20" s="31" t="s">
        <v>39</v>
      </c>
      <c r="G20" s="28"/>
      <c r="H20" s="31" t="s">
        <v>40</v>
      </c>
      <c r="I20" s="28"/>
      <c r="J20" s="31" t="s">
        <v>41</v>
      </c>
    </row>
    <row r="21" spans="1:10" ht="5.0999999999999996" customHeight="1">
      <c r="D21" s="32"/>
      <c r="E21" s="32"/>
      <c r="F21" s="32"/>
      <c r="G21" s="32"/>
      <c r="H21" s="32"/>
      <c r="I21" s="32"/>
      <c r="J21" s="32"/>
    </row>
    <row r="22" spans="1:10" ht="9.9499999999999993" customHeight="1" thickBot="1">
      <c r="A22" s="24"/>
      <c r="B22" s="33"/>
    </row>
    <row r="23" spans="1:10" ht="20.100000000000001" customHeight="1" thickBot="1">
      <c r="A23" s="34">
        <v>1</v>
      </c>
      <c r="B23" s="300" t="s">
        <v>42</v>
      </c>
      <c r="C23" s="288"/>
      <c r="D23" s="288"/>
      <c r="E23" s="288"/>
      <c r="F23" s="288"/>
      <c r="G23" s="288"/>
      <c r="H23" s="288"/>
      <c r="I23" s="288"/>
      <c r="J23" s="289"/>
    </row>
    <row r="24" spans="1:10" ht="6.95" customHeight="1" thickBot="1">
      <c r="A24" s="24"/>
      <c r="B24" s="33"/>
      <c r="D24" s="32"/>
    </row>
    <row r="25" spans="1:10" ht="18.95" customHeight="1">
      <c r="A25" s="268">
        <v>1.1000000000000001</v>
      </c>
      <c r="B25" s="35" t="s">
        <v>43</v>
      </c>
      <c r="D25" s="36" t="s">
        <v>44</v>
      </c>
      <c r="F25" s="286">
        <v>1</v>
      </c>
      <c r="G25" s="272" t="s">
        <v>45</v>
      </c>
      <c r="H25" s="277"/>
      <c r="I25" s="301"/>
      <c r="J25" s="275">
        <f>H25*F25</f>
        <v>0</v>
      </c>
    </row>
    <row r="26" spans="1:10" ht="18.95" customHeight="1" thickBot="1">
      <c r="A26" s="269"/>
      <c r="B26" s="37" t="s">
        <v>46</v>
      </c>
      <c r="D26" s="38" t="s">
        <v>47</v>
      </c>
      <c r="F26" s="287"/>
      <c r="G26" s="272"/>
      <c r="H26" s="278"/>
      <c r="I26" s="301"/>
      <c r="J26" s="276"/>
    </row>
    <row r="27" spans="1:10" ht="4.1500000000000004" customHeight="1" thickBot="1">
      <c r="A27" s="24"/>
      <c r="B27" s="33"/>
      <c r="D27" s="32"/>
      <c r="H27" s="187"/>
      <c r="I27" s="39"/>
      <c r="J27" s="39"/>
    </row>
    <row r="28" spans="1:10" ht="18.95" customHeight="1">
      <c r="A28" s="268">
        <v>1.2</v>
      </c>
      <c r="B28" s="35" t="s">
        <v>48</v>
      </c>
      <c r="D28" s="36" t="s">
        <v>49</v>
      </c>
      <c r="F28" s="286">
        <f>(7.7+7.7+2.8)*2*0.8*0.7+1.5*1.5*0.8+0.41</f>
        <v>22.594000000000001</v>
      </c>
      <c r="G28" s="272" t="s">
        <v>45</v>
      </c>
      <c r="H28" s="277"/>
      <c r="I28" s="39"/>
      <c r="J28" s="275">
        <f>H28*F28</f>
        <v>0</v>
      </c>
    </row>
    <row r="29" spans="1:10" ht="18.95" customHeight="1" thickBot="1">
      <c r="A29" s="269"/>
      <c r="B29" s="37" t="s">
        <v>50</v>
      </c>
      <c r="D29" s="40" t="s">
        <v>51</v>
      </c>
      <c r="F29" s="287"/>
      <c r="G29" s="272"/>
      <c r="H29" s="278"/>
      <c r="I29" s="39"/>
      <c r="J29" s="276"/>
    </row>
    <row r="30" spans="1:10" ht="4.1500000000000004" customHeight="1" thickBot="1">
      <c r="A30" s="41"/>
      <c r="B30" s="33"/>
      <c r="D30" s="32"/>
      <c r="H30" s="187"/>
      <c r="I30" s="39"/>
      <c r="J30" s="39"/>
    </row>
    <row r="31" spans="1:10" ht="18.95" customHeight="1">
      <c r="A31" s="268">
        <v>1.3</v>
      </c>
      <c r="B31" s="42" t="s">
        <v>52</v>
      </c>
      <c r="D31" s="43" t="s">
        <v>49</v>
      </c>
      <c r="F31" s="270">
        <f>54*0.6</f>
        <v>32.4</v>
      </c>
      <c r="G31" s="272" t="s">
        <v>45</v>
      </c>
      <c r="H31" s="277"/>
      <c r="I31" s="39"/>
      <c r="J31" s="275">
        <f>H31*F31</f>
        <v>0</v>
      </c>
    </row>
    <row r="32" spans="1:10" ht="17.45" thickBot="1">
      <c r="A32" s="269"/>
      <c r="B32" s="44" t="s">
        <v>53</v>
      </c>
      <c r="D32" s="45" t="s">
        <v>51</v>
      </c>
      <c r="F32" s="271"/>
      <c r="G32" s="272"/>
      <c r="H32" s="278"/>
      <c r="I32" s="39"/>
      <c r="J32" s="276"/>
    </row>
    <row r="33" spans="1:10" ht="4.1500000000000004" customHeight="1" thickBot="1">
      <c r="A33" s="41"/>
      <c r="B33" s="46"/>
      <c r="D33" s="32"/>
      <c r="H33" s="187"/>
      <c r="I33" s="39"/>
      <c r="J33" s="39"/>
    </row>
    <row r="34" spans="1:10" ht="18.95" customHeight="1">
      <c r="A34" s="268">
        <v>1.4</v>
      </c>
      <c r="B34" s="47" t="s">
        <v>54</v>
      </c>
      <c r="D34" s="43" t="s">
        <v>55</v>
      </c>
      <c r="F34" s="286">
        <f>(7.7+7.7+2.8)*2*0.1*0.7+1.5*1.5*0.1</f>
        <v>2.7730000000000001</v>
      </c>
      <c r="G34" s="272" t="s">
        <v>45</v>
      </c>
      <c r="H34" s="277"/>
      <c r="I34" s="39"/>
      <c r="J34" s="275">
        <f>H34*F34</f>
        <v>0</v>
      </c>
    </row>
    <row r="35" spans="1:10" ht="18.95" customHeight="1" thickBot="1">
      <c r="A35" s="269"/>
      <c r="B35" s="48" t="s">
        <v>56</v>
      </c>
      <c r="D35" s="45" t="s">
        <v>51</v>
      </c>
      <c r="F35" s="287"/>
      <c r="G35" s="272"/>
      <c r="H35" s="278"/>
      <c r="I35" s="39"/>
      <c r="J35" s="276"/>
    </row>
    <row r="36" spans="1:10" ht="4.1500000000000004" customHeight="1" thickBot="1">
      <c r="A36" s="41"/>
      <c r="B36" s="46"/>
      <c r="D36" s="32"/>
      <c r="H36" s="187"/>
      <c r="I36" s="39"/>
      <c r="J36" s="39"/>
    </row>
    <row r="37" spans="1:10" ht="18.95" customHeight="1">
      <c r="A37" s="268">
        <v>1.5</v>
      </c>
      <c r="B37" s="47" t="s">
        <v>57</v>
      </c>
      <c r="D37" s="43" t="s">
        <v>55</v>
      </c>
      <c r="F37" s="286">
        <v>5.4</v>
      </c>
      <c r="G37" s="272" t="s">
        <v>45</v>
      </c>
      <c r="H37" s="277"/>
      <c r="I37" s="39"/>
      <c r="J37" s="275">
        <f>H37*F37</f>
        <v>0</v>
      </c>
    </row>
    <row r="38" spans="1:10" ht="18.95" customHeight="1" thickBot="1">
      <c r="A38" s="269"/>
      <c r="B38" s="48" t="s">
        <v>58</v>
      </c>
      <c r="D38" s="45" t="s">
        <v>51</v>
      </c>
      <c r="F38" s="287"/>
      <c r="G38" s="272"/>
      <c r="H38" s="278"/>
      <c r="I38" s="39"/>
      <c r="J38" s="276"/>
    </row>
    <row r="39" spans="1:10" ht="6.95" customHeight="1" thickBot="1">
      <c r="A39" s="49"/>
      <c r="B39" s="50"/>
      <c r="D39" s="32"/>
    </row>
    <row r="40" spans="1:10" ht="18" customHeight="1" thickBot="1">
      <c r="A40" s="41"/>
      <c r="B40" s="33"/>
      <c r="D40" s="32"/>
      <c r="F40" s="255" t="s">
        <v>59</v>
      </c>
      <c r="G40" s="256"/>
      <c r="H40" s="257"/>
      <c r="J40" s="51">
        <f>SUM(J25:J38)</f>
        <v>0</v>
      </c>
    </row>
    <row r="41" spans="1:10" ht="6.95" customHeight="1" thickBot="1">
      <c r="A41" s="41"/>
      <c r="B41" s="33"/>
      <c r="D41" s="32"/>
      <c r="J41" s="52"/>
    </row>
    <row r="42" spans="1:10" ht="18" customHeight="1" thickBot="1">
      <c r="A42" s="34">
        <v>2</v>
      </c>
      <c r="B42" s="298" t="s">
        <v>60</v>
      </c>
      <c r="C42" s="288"/>
      <c r="D42" s="288"/>
      <c r="E42" s="288"/>
      <c r="F42" s="288"/>
      <c r="G42" s="288"/>
      <c r="H42" s="288"/>
      <c r="I42" s="288"/>
      <c r="J42" s="289"/>
    </row>
    <row r="43" spans="1:10" ht="16.899999999999999">
      <c r="A43" s="23" t="s">
        <v>61</v>
      </c>
      <c r="B43" s="53"/>
      <c r="D43" s="32"/>
    </row>
    <row r="44" spans="1:10" ht="36" customHeight="1">
      <c r="A44" s="299" t="s">
        <v>62</v>
      </c>
      <c r="B44" s="299"/>
      <c r="D44" s="32"/>
    </row>
    <row r="45" spans="1:10" ht="4.1500000000000004" customHeight="1" thickBot="1">
      <c r="A45" s="24"/>
      <c r="B45" s="33"/>
      <c r="D45" s="32"/>
    </row>
    <row r="46" spans="1:10" ht="18.95" customHeight="1">
      <c r="A46" s="268">
        <v>2.1</v>
      </c>
      <c r="B46" s="54" t="s">
        <v>63</v>
      </c>
      <c r="D46" s="43" t="s">
        <v>49</v>
      </c>
      <c r="F46" s="286">
        <f>36.4*0.5+0.49+16*0.3*0.25</f>
        <v>19.889999999999997</v>
      </c>
      <c r="G46" s="272" t="s">
        <v>45</v>
      </c>
      <c r="H46" s="277"/>
      <c r="J46" s="275">
        <f>H46*F46</f>
        <v>0</v>
      </c>
    </row>
    <row r="47" spans="1:10" ht="18.95" customHeight="1" thickBot="1">
      <c r="A47" s="269"/>
      <c r="B47" s="55" t="s">
        <v>64</v>
      </c>
      <c r="D47" s="45" t="s">
        <v>51</v>
      </c>
      <c r="F47" s="287"/>
      <c r="G47" s="272"/>
      <c r="H47" s="278"/>
      <c r="J47" s="276">
        <f>H47*F47</f>
        <v>0</v>
      </c>
    </row>
    <row r="48" spans="1:10" ht="4.1500000000000004" customHeight="1" thickBot="1">
      <c r="A48" s="24"/>
      <c r="B48" s="33"/>
      <c r="D48" s="32"/>
      <c r="H48"/>
    </row>
    <row r="49" spans="1:10" ht="18.95" customHeight="1">
      <c r="A49" s="268">
        <v>2.2000000000000002</v>
      </c>
      <c r="B49" s="54" t="s">
        <v>65</v>
      </c>
      <c r="D49" s="43" t="s">
        <v>49</v>
      </c>
      <c r="F49" s="296">
        <f>54*0.08</f>
        <v>4.32</v>
      </c>
      <c r="G49" s="272" t="s">
        <v>45</v>
      </c>
      <c r="H49" s="277"/>
      <c r="J49" s="275">
        <f>H49*F49</f>
        <v>0</v>
      </c>
    </row>
    <row r="50" spans="1:10" ht="18.95" customHeight="1" thickBot="1">
      <c r="A50" s="269">
        <v>2.2000000000000002</v>
      </c>
      <c r="B50" s="55" t="s">
        <v>66</v>
      </c>
      <c r="D50" s="45" t="s">
        <v>51</v>
      </c>
      <c r="F50" s="297"/>
      <c r="G50" s="272" t="s">
        <v>45</v>
      </c>
      <c r="H50" s="278"/>
      <c r="J50" s="276">
        <f>H50*F50</f>
        <v>0</v>
      </c>
    </row>
    <row r="51" spans="1:10" ht="4.1500000000000004" customHeight="1" thickBot="1">
      <c r="A51" s="41"/>
      <c r="B51" s="33"/>
      <c r="D51" s="32"/>
      <c r="H51"/>
    </row>
    <row r="52" spans="1:10" ht="16.899999999999999">
      <c r="A52" s="268">
        <v>2.2999999999999998</v>
      </c>
      <c r="B52" s="54" t="s">
        <v>67</v>
      </c>
      <c r="D52" s="43" t="s">
        <v>49</v>
      </c>
      <c r="F52" s="296">
        <f>54.1*0.04</f>
        <v>2.1640000000000001</v>
      </c>
      <c r="G52" s="272" t="s">
        <v>45</v>
      </c>
      <c r="H52" s="277"/>
      <c r="J52" s="275">
        <f>H52*F52</f>
        <v>0</v>
      </c>
    </row>
    <row r="53" spans="1:10" ht="19.899999999999999" thickBot="1">
      <c r="A53" s="269">
        <v>2.2999999999999998</v>
      </c>
      <c r="B53" s="55" t="s">
        <v>68</v>
      </c>
      <c r="D53" s="45" t="s">
        <v>51</v>
      </c>
      <c r="F53" s="297"/>
      <c r="G53" s="272" t="s">
        <v>45</v>
      </c>
      <c r="H53" s="278"/>
      <c r="J53" s="276">
        <f>H53*F53</f>
        <v>0</v>
      </c>
    </row>
    <row r="54" spans="1:10" ht="4.1500000000000004" customHeight="1" thickBot="1">
      <c r="A54" s="41"/>
      <c r="B54" s="33"/>
      <c r="D54" s="32"/>
      <c r="H54"/>
    </row>
    <row r="55" spans="1:10" ht="18.95" customHeight="1">
      <c r="A55" s="268">
        <v>2.4</v>
      </c>
      <c r="B55" s="54" t="s">
        <v>69</v>
      </c>
      <c r="D55" s="43" t="s">
        <v>49</v>
      </c>
      <c r="F55" s="270">
        <v>1.63</v>
      </c>
      <c r="G55" s="272" t="s">
        <v>45</v>
      </c>
      <c r="H55" s="277"/>
      <c r="J55" s="275">
        <f>H55*F55</f>
        <v>0</v>
      </c>
    </row>
    <row r="56" spans="1:10" ht="18.95" customHeight="1" thickBot="1">
      <c r="A56" s="269">
        <v>2.4</v>
      </c>
      <c r="B56" s="55" t="s">
        <v>70</v>
      </c>
      <c r="D56" s="45" t="s">
        <v>51</v>
      </c>
      <c r="F56" s="271"/>
      <c r="G56" s="272" t="s">
        <v>45</v>
      </c>
      <c r="H56" s="278"/>
      <c r="J56" s="276">
        <f>H56*F56</f>
        <v>0</v>
      </c>
    </row>
    <row r="57" spans="1:10" ht="4.1500000000000004" customHeight="1" thickBot="1">
      <c r="A57" s="41"/>
      <c r="B57" s="33"/>
      <c r="D57" s="32"/>
      <c r="H57"/>
    </row>
    <row r="58" spans="1:10" ht="18.95" customHeight="1">
      <c r="A58" s="268">
        <v>2.5</v>
      </c>
      <c r="B58" s="54" t="s">
        <v>71</v>
      </c>
      <c r="D58" s="43" t="s">
        <v>49</v>
      </c>
      <c r="F58" s="270">
        <v>0.53</v>
      </c>
      <c r="G58" s="272" t="s">
        <v>45</v>
      </c>
      <c r="H58" s="277"/>
      <c r="J58" s="275">
        <f>H58*F58</f>
        <v>0</v>
      </c>
    </row>
    <row r="59" spans="1:10" ht="18.95" customHeight="1" thickBot="1">
      <c r="A59" s="269">
        <v>2.5</v>
      </c>
      <c r="B59" s="55" t="s">
        <v>72</v>
      </c>
      <c r="D59" s="45" t="s">
        <v>51</v>
      </c>
      <c r="F59" s="271"/>
      <c r="G59" s="272" t="s">
        <v>45</v>
      </c>
      <c r="H59" s="278"/>
      <c r="J59" s="276">
        <f>H59*F59</f>
        <v>0</v>
      </c>
    </row>
    <row r="60" spans="1:10" ht="4.1500000000000004" customHeight="1" thickBot="1">
      <c r="A60" s="41"/>
      <c r="B60" s="33"/>
      <c r="D60" s="32"/>
      <c r="H60"/>
    </row>
    <row r="61" spans="1:10" ht="18.95" customHeight="1">
      <c r="A61" s="268">
        <v>2.6</v>
      </c>
      <c r="B61" s="54" t="s">
        <v>73</v>
      </c>
      <c r="D61" s="43" t="s">
        <v>49</v>
      </c>
      <c r="F61" s="270">
        <v>0.12</v>
      </c>
      <c r="G61" s="272" t="s">
        <v>45</v>
      </c>
      <c r="H61" s="277"/>
      <c r="J61" s="275">
        <f>H61*F61</f>
        <v>0</v>
      </c>
    </row>
    <row r="62" spans="1:10" ht="18.95" customHeight="1" thickBot="1">
      <c r="A62" s="269">
        <v>2.5</v>
      </c>
      <c r="B62" s="55" t="s">
        <v>74</v>
      </c>
      <c r="D62" s="45" t="s">
        <v>51</v>
      </c>
      <c r="F62" s="271"/>
      <c r="G62" s="272" t="s">
        <v>45</v>
      </c>
      <c r="H62" s="278"/>
      <c r="J62" s="276">
        <f>H62*F62</f>
        <v>0</v>
      </c>
    </row>
    <row r="63" spans="1:10" ht="4.1500000000000004" customHeight="1" thickBot="1">
      <c r="A63" s="41"/>
      <c r="B63" s="33"/>
      <c r="D63" s="32"/>
      <c r="H63"/>
    </row>
    <row r="64" spans="1:10" ht="18.95" customHeight="1">
      <c r="A64" s="268">
        <v>2.7</v>
      </c>
      <c r="B64" s="54" t="s">
        <v>75</v>
      </c>
      <c r="D64" s="43" t="s">
        <v>49</v>
      </c>
      <c r="F64" s="270">
        <v>3.9</v>
      </c>
      <c r="G64" s="272" t="s">
        <v>45</v>
      </c>
      <c r="H64" s="277"/>
      <c r="J64" s="275">
        <f>H64*F64</f>
        <v>0</v>
      </c>
    </row>
    <row r="65" spans="1:10" ht="18.600000000000001" customHeight="1" thickBot="1">
      <c r="A65" s="269">
        <v>2.5</v>
      </c>
      <c r="B65" s="55" t="s">
        <v>76</v>
      </c>
      <c r="D65" s="45" t="s">
        <v>51</v>
      </c>
      <c r="F65" s="271"/>
      <c r="G65" s="272" t="s">
        <v>45</v>
      </c>
      <c r="H65" s="278"/>
      <c r="J65" s="276">
        <f>H65*F65</f>
        <v>0</v>
      </c>
    </row>
    <row r="66" spans="1:10" ht="4.1500000000000004" customHeight="1" thickBot="1">
      <c r="A66" s="41"/>
      <c r="B66" s="56"/>
      <c r="D66" s="32"/>
      <c r="H66"/>
    </row>
    <row r="67" spans="1:10" ht="37.15" customHeight="1">
      <c r="A67" s="268">
        <v>2.8</v>
      </c>
      <c r="B67" s="54" t="s">
        <v>77</v>
      </c>
      <c r="D67" s="43" t="s">
        <v>49</v>
      </c>
      <c r="F67" s="270">
        <v>5.95</v>
      </c>
      <c r="G67" s="272" t="s">
        <v>45</v>
      </c>
      <c r="H67" s="277"/>
      <c r="J67" s="275">
        <f>H67*F67</f>
        <v>0</v>
      </c>
    </row>
    <row r="68" spans="1:10" ht="39" customHeight="1" thickBot="1">
      <c r="A68" s="269">
        <v>2.7</v>
      </c>
      <c r="B68" s="55" t="s">
        <v>78</v>
      </c>
      <c r="D68" s="45" t="s">
        <v>51</v>
      </c>
      <c r="F68" s="271"/>
      <c r="G68" s="272" t="s">
        <v>45</v>
      </c>
      <c r="H68" s="278"/>
      <c r="J68" s="276">
        <f>H68*F68</f>
        <v>0</v>
      </c>
    </row>
    <row r="69" spans="1:10" ht="6.95" customHeight="1" thickBot="1">
      <c r="A69" s="41"/>
      <c r="B69" s="57"/>
      <c r="D69" s="32"/>
    </row>
    <row r="70" spans="1:10" ht="18" customHeight="1" thickBot="1">
      <c r="A70" s="41"/>
      <c r="B70" s="57"/>
      <c r="D70" s="32"/>
      <c r="F70" s="255" t="s">
        <v>79</v>
      </c>
      <c r="G70" s="256"/>
      <c r="H70" s="257"/>
      <c r="J70" s="51">
        <f>SUM(J46:J69)</f>
        <v>0</v>
      </c>
    </row>
    <row r="71" spans="1:10" ht="6.95" customHeight="1" thickBot="1">
      <c r="A71" s="41"/>
      <c r="B71" s="57"/>
      <c r="D71" s="32"/>
      <c r="F71" s="58"/>
      <c r="G71" s="58"/>
      <c r="H71" s="58"/>
      <c r="J71" s="59"/>
    </row>
    <row r="72" spans="1:10" ht="18" customHeight="1" thickBot="1">
      <c r="A72" s="34">
        <v>3</v>
      </c>
      <c r="B72" s="288" t="s">
        <v>80</v>
      </c>
      <c r="C72" s="288"/>
      <c r="D72" s="288"/>
      <c r="E72" s="288"/>
      <c r="F72" s="288"/>
      <c r="G72" s="288"/>
      <c r="H72" s="288"/>
      <c r="I72" s="288"/>
      <c r="J72" s="289"/>
    </row>
    <row r="73" spans="1:10" ht="9.9499999999999993" customHeight="1" thickBot="1">
      <c r="A73" s="41"/>
      <c r="B73" s="33"/>
      <c r="D73" s="32"/>
    </row>
    <row r="74" spans="1:10" ht="20.100000000000001" customHeight="1">
      <c r="A74" s="291"/>
      <c r="B74" s="35" t="s">
        <v>81</v>
      </c>
    </row>
    <row r="75" spans="1:10" ht="20.100000000000001" customHeight="1" thickBot="1">
      <c r="A75" s="292"/>
      <c r="B75" s="60" t="s">
        <v>82</v>
      </c>
    </row>
    <row r="76" spans="1:10" ht="18" customHeight="1">
      <c r="A76" s="61">
        <v>3.1</v>
      </c>
      <c r="B76" s="62" t="s">
        <v>83</v>
      </c>
      <c r="C76" s="46"/>
      <c r="D76" s="293" t="s">
        <v>84</v>
      </c>
      <c r="F76" s="63">
        <v>13</v>
      </c>
      <c r="G76" s="2" t="s">
        <v>45</v>
      </c>
      <c r="H76" s="188"/>
      <c r="J76" s="64">
        <f>H76*F76</f>
        <v>0</v>
      </c>
    </row>
    <row r="77" spans="1:10" ht="18" customHeight="1">
      <c r="A77" s="65">
        <v>3.2</v>
      </c>
      <c r="B77" s="66" t="s">
        <v>85</v>
      </c>
      <c r="D77" s="294"/>
      <c r="F77" s="63">
        <v>458</v>
      </c>
      <c r="G77" s="2" t="s">
        <v>45</v>
      </c>
      <c r="H77" s="188"/>
      <c r="J77" s="64">
        <f>H77*F77</f>
        <v>0</v>
      </c>
    </row>
    <row r="78" spans="1:10" ht="18" customHeight="1">
      <c r="A78" s="65">
        <v>3.3</v>
      </c>
      <c r="B78" s="66" t="s">
        <v>86</v>
      </c>
      <c r="D78" s="294"/>
      <c r="F78" s="63">
        <v>149</v>
      </c>
      <c r="G78" s="2" t="s">
        <v>45</v>
      </c>
      <c r="H78" s="188"/>
      <c r="J78" s="67">
        <f t="shared" ref="J78:J83" si="0">H78*F78</f>
        <v>0</v>
      </c>
    </row>
    <row r="79" spans="1:10" ht="18" customHeight="1">
      <c r="A79" s="65">
        <v>3.4</v>
      </c>
      <c r="B79" s="66" t="s">
        <v>87</v>
      </c>
      <c r="D79" s="294"/>
      <c r="F79" s="63">
        <f>76+30</f>
        <v>106</v>
      </c>
      <c r="G79" s="2" t="s">
        <v>45</v>
      </c>
      <c r="H79" s="188"/>
      <c r="J79" s="67">
        <f t="shared" si="0"/>
        <v>0</v>
      </c>
    </row>
    <row r="80" spans="1:10" ht="18" customHeight="1">
      <c r="A80" s="65">
        <v>3.5</v>
      </c>
      <c r="B80" s="66" t="s">
        <v>88</v>
      </c>
      <c r="D80" s="294"/>
      <c r="F80" s="63">
        <f>627-450</f>
        <v>177</v>
      </c>
      <c r="G80" s="2" t="s">
        <v>45</v>
      </c>
      <c r="H80" s="188"/>
      <c r="J80" s="67">
        <f t="shared" si="0"/>
        <v>0</v>
      </c>
    </row>
    <row r="81" spans="1:10" ht="18" customHeight="1">
      <c r="A81" s="65">
        <v>3.6</v>
      </c>
      <c r="B81" s="66" t="s">
        <v>89</v>
      </c>
      <c r="D81" s="294"/>
      <c r="F81" s="63">
        <f>1020-660+70</f>
        <v>430</v>
      </c>
      <c r="G81" s="2" t="s">
        <v>45</v>
      </c>
      <c r="H81" s="188"/>
      <c r="J81" s="67">
        <f t="shared" si="0"/>
        <v>0</v>
      </c>
    </row>
    <row r="82" spans="1:10" ht="18" customHeight="1">
      <c r="A82" s="65">
        <v>3.7</v>
      </c>
      <c r="B82" s="66" t="s">
        <v>90</v>
      </c>
      <c r="D82" s="294"/>
      <c r="F82" s="63">
        <v>226</v>
      </c>
      <c r="G82" s="2" t="s">
        <v>45</v>
      </c>
      <c r="H82" s="188"/>
      <c r="J82" s="67">
        <f t="shared" si="0"/>
        <v>0</v>
      </c>
    </row>
    <row r="83" spans="1:10" ht="18" customHeight="1">
      <c r="A83" s="65">
        <v>3.8</v>
      </c>
      <c r="B83" s="66" t="s">
        <v>91</v>
      </c>
      <c r="D83" s="295"/>
      <c r="F83" s="63">
        <v>52</v>
      </c>
      <c r="G83" s="2" t="s">
        <v>45</v>
      </c>
      <c r="H83" s="188"/>
      <c r="J83" s="67">
        <f t="shared" si="0"/>
        <v>0</v>
      </c>
    </row>
    <row r="84" spans="1:10" ht="6.95" customHeight="1" thickBot="1">
      <c r="A84" s="41"/>
      <c r="B84" s="33"/>
      <c r="D84" s="32"/>
    </row>
    <row r="85" spans="1:10" ht="24" customHeight="1" thickBot="1">
      <c r="A85" s="41"/>
      <c r="B85" s="33"/>
      <c r="D85" s="32"/>
      <c r="F85" s="255" t="s">
        <v>92</v>
      </c>
      <c r="G85" s="256"/>
      <c r="H85" s="257"/>
      <c r="J85" s="51">
        <f>SUM(J76:J84)</f>
        <v>0</v>
      </c>
    </row>
    <row r="86" spans="1:10" ht="6.95" customHeight="1" thickBot="1">
      <c r="A86" s="41"/>
      <c r="B86" s="33"/>
      <c r="D86" s="32"/>
    </row>
    <row r="87" spans="1:10" ht="18" customHeight="1" thickBot="1">
      <c r="A87" s="34">
        <v>4</v>
      </c>
      <c r="B87" s="266" t="s">
        <v>93</v>
      </c>
      <c r="C87" s="266"/>
      <c r="D87" s="266"/>
      <c r="E87" s="266"/>
      <c r="F87" s="266"/>
      <c r="G87" s="266"/>
      <c r="H87" s="266"/>
      <c r="I87" s="266"/>
      <c r="J87" s="267"/>
    </row>
    <row r="88" spans="1:10" ht="4.1500000000000004" customHeight="1" thickBot="1">
      <c r="A88" s="41"/>
      <c r="B88" s="33"/>
      <c r="D88" s="32"/>
    </row>
    <row r="89" spans="1:10" ht="18.95" customHeight="1">
      <c r="A89" s="268">
        <v>4.0999999999999996</v>
      </c>
      <c r="B89" s="54" t="s">
        <v>94</v>
      </c>
      <c r="D89" s="43" t="s">
        <v>49</v>
      </c>
      <c r="F89" s="286">
        <f>(7.4*4+6.2+4.4+2.1+3+3)*2.8*0.1-22*0.1</f>
        <v>11.324000000000002</v>
      </c>
      <c r="G89" s="272" t="s">
        <v>45</v>
      </c>
      <c r="H89" s="277"/>
      <c r="J89" s="275">
        <f>H89*F89</f>
        <v>0</v>
      </c>
    </row>
    <row r="90" spans="1:10" ht="18.95" customHeight="1" thickBot="1">
      <c r="A90" s="269">
        <v>4.0999999999999996</v>
      </c>
      <c r="B90" s="55" t="s">
        <v>95</v>
      </c>
      <c r="D90" s="45" t="s">
        <v>51</v>
      </c>
      <c r="F90" s="287"/>
      <c r="G90" s="272" t="s">
        <v>45</v>
      </c>
      <c r="H90" s="278"/>
      <c r="J90" s="276">
        <f>H90*F90</f>
        <v>0</v>
      </c>
    </row>
    <row r="91" spans="1:10" ht="4.1500000000000004" customHeight="1" thickBot="1">
      <c r="A91" s="41"/>
      <c r="B91" s="33"/>
      <c r="D91" s="32"/>
      <c r="F91" s="68"/>
      <c r="H91" s="189"/>
      <c r="J91" s="69"/>
    </row>
    <row r="92" spans="1:10" ht="18.95" customHeight="1">
      <c r="A92" s="268">
        <v>4.2</v>
      </c>
      <c r="B92" s="54" t="s">
        <v>96</v>
      </c>
      <c r="D92" s="43" t="s">
        <v>49</v>
      </c>
      <c r="F92" s="286">
        <f>((8*2+7.76*2)*3-5*1.2*1.5-2*0.9*2.2-0.6*0.6)*0.12+5.6*0.15*0.12+2.8*0.4*0.4</f>
        <v>10.297600000000001</v>
      </c>
      <c r="G92" s="272" t="s">
        <v>45</v>
      </c>
      <c r="H92" s="277"/>
      <c r="J92" s="275">
        <f>H92*F92</f>
        <v>0</v>
      </c>
    </row>
    <row r="93" spans="1:10" ht="18.95" customHeight="1" thickBot="1">
      <c r="A93" s="269">
        <v>4.0999999999999996</v>
      </c>
      <c r="B93" s="55" t="s">
        <v>97</v>
      </c>
      <c r="D93" s="45" t="s">
        <v>51</v>
      </c>
      <c r="F93" s="287"/>
      <c r="G93" s="272" t="s">
        <v>45</v>
      </c>
      <c r="H93" s="278"/>
      <c r="J93" s="276">
        <f>H93*F93</f>
        <v>0</v>
      </c>
    </row>
    <row r="94" spans="1:10" ht="6.95" customHeight="1" thickBot="1">
      <c r="A94" s="49"/>
      <c r="B94" s="70"/>
      <c r="D94" s="32"/>
      <c r="F94" s="68"/>
    </row>
    <row r="95" spans="1:10" ht="18" customHeight="1" thickBot="1">
      <c r="A95" s="41"/>
      <c r="B95" s="57"/>
      <c r="D95" s="32"/>
      <c r="F95" s="255" t="s">
        <v>98</v>
      </c>
      <c r="G95" s="256"/>
      <c r="H95" s="257"/>
      <c r="J95" s="51">
        <f>SUM(J89:J93)</f>
        <v>0</v>
      </c>
    </row>
    <row r="96" spans="1:10" ht="6.95" customHeight="1" thickBot="1">
      <c r="A96" s="41"/>
      <c r="B96" s="33"/>
      <c r="D96" s="32"/>
    </row>
    <row r="97" spans="1:10" ht="18" customHeight="1" thickBot="1">
      <c r="A97" s="34">
        <v>5</v>
      </c>
      <c r="B97" s="288" t="s">
        <v>99</v>
      </c>
      <c r="C97" s="288"/>
      <c r="D97" s="288"/>
      <c r="E97" s="288"/>
      <c r="F97" s="288"/>
      <c r="G97" s="288"/>
      <c r="H97" s="288"/>
      <c r="I97" s="288"/>
      <c r="J97" s="289"/>
    </row>
    <row r="98" spans="1:10" ht="9.9499999999999993" customHeight="1" thickBot="1">
      <c r="A98" s="24"/>
      <c r="B98" s="33"/>
      <c r="D98" s="32"/>
    </row>
    <row r="99" spans="1:10" ht="18.95" customHeight="1">
      <c r="A99" s="268">
        <v>5.0999999999999996</v>
      </c>
      <c r="B99" s="54" t="s">
        <v>100</v>
      </c>
      <c r="D99" s="43" t="s">
        <v>49</v>
      </c>
      <c r="F99" s="270">
        <v>2.75</v>
      </c>
      <c r="G99" s="272" t="s">
        <v>45</v>
      </c>
      <c r="H99" s="277"/>
      <c r="J99" s="275">
        <f>H99*F99</f>
        <v>0</v>
      </c>
    </row>
    <row r="100" spans="1:10" ht="18.95" customHeight="1" thickBot="1">
      <c r="A100" s="269">
        <v>5.0999999999999996</v>
      </c>
      <c r="B100" s="55" t="s">
        <v>101</v>
      </c>
      <c r="D100" s="45" t="s">
        <v>51</v>
      </c>
      <c r="F100" s="271"/>
      <c r="G100" s="272" t="s">
        <v>45</v>
      </c>
      <c r="H100" s="278"/>
      <c r="J100" s="276">
        <f>H100*F100</f>
        <v>0</v>
      </c>
    </row>
    <row r="101" spans="1:10" ht="4.1500000000000004" customHeight="1" thickBot="1">
      <c r="A101" s="24"/>
      <c r="B101" s="71"/>
      <c r="D101" s="32"/>
      <c r="H101"/>
    </row>
    <row r="102" spans="1:10" ht="18.95" customHeight="1">
      <c r="A102" s="268">
        <v>5.2</v>
      </c>
      <c r="B102" s="54" t="s">
        <v>102</v>
      </c>
      <c r="D102" s="43" t="s">
        <v>49</v>
      </c>
      <c r="F102" s="270">
        <v>1.35</v>
      </c>
      <c r="G102" s="272" t="s">
        <v>45</v>
      </c>
      <c r="H102" s="277"/>
      <c r="J102" s="275">
        <f>H102*F102</f>
        <v>0</v>
      </c>
    </row>
    <row r="103" spans="1:10" ht="18.95" customHeight="1" thickBot="1">
      <c r="A103" s="269">
        <v>5.2</v>
      </c>
      <c r="B103" s="55" t="s">
        <v>103</v>
      </c>
      <c r="D103" s="45" t="s">
        <v>51</v>
      </c>
      <c r="F103" s="271"/>
      <c r="G103" s="272" t="s">
        <v>45</v>
      </c>
      <c r="H103" s="278"/>
      <c r="J103" s="276">
        <f>H103*F103</f>
        <v>0</v>
      </c>
    </row>
    <row r="104" spans="1:10" ht="4.1500000000000004" customHeight="1" thickBot="1">
      <c r="A104" s="41"/>
      <c r="B104" s="72"/>
      <c r="D104" s="73"/>
      <c r="F104" s="32"/>
      <c r="G104" s="32"/>
      <c r="H104" s="190"/>
      <c r="J104" s="74"/>
    </row>
    <row r="105" spans="1:10" s="75" customFormat="1" ht="18.95" customHeight="1">
      <c r="A105" s="268">
        <v>5.2</v>
      </c>
      <c r="B105" s="54" t="s">
        <v>104</v>
      </c>
      <c r="D105" s="76" t="s">
        <v>12</v>
      </c>
      <c r="F105" s="281">
        <v>1</v>
      </c>
      <c r="G105" s="283" t="s">
        <v>45</v>
      </c>
      <c r="H105" s="277"/>
      <c r="J105" s="275">
        <f>H105*F105</f>
        <v>0</v>
      </c>
    </row>
    <row r="106" spans="1:10" s="75" customFormat="1" ht="18.95" customHeight="1" thickBot="1">
      <c r="A106" s="269">
        <v>5.2</v>
      </c>
      <c r="B106" s="55" t="s">
        <v>105</v>
      </c>
      <c r="D106" s="77" t="s">
        <v>106</v>
      </c>
      <c r="F106" s="282"/>
      <c r="G106" s="283" t="s">
        <v>45</v>
      </c>
      <c r="H106" s="278"/>
      <c r="J106" s="276">
        <f>H106*F106</f>
        <v>0</v>
      </c>
    </row>
    <row r="107" spans="1:10" s="75" customFormat="1" ht="4.1500000000000004" customHeight="1" thickBot="1">
      <c r="A107" s="24"/>
      <c r="B107" s="78"/>
      <c r="D107" s="79"/>
      <c r="H107" s="191"/>
    </row>
    <row r="108" spans="1:10" s="75" customFormat="1" ht="18.75" customHeight="1">
      <c r="A108" s="268">
        <v>5.3</v>
      </c>
      <c r="B108" s="54" t="s">
        <v>107</v>
      </c>
      <c r="D108" s="76" t="s">
        <v>108</v>
      </c>
      <c r="F108" s="281">
        <v>92.5</v>
      </c>
      <c r="G108" s="283" t="s">
        <v>45</v>
      </c>
      <c r="H108" s="277"/>
      <c r="J108" s="275">
        <f>H108*F108</f>
        <v>0</v>
      </c>
    </row>
    <row r="109" spans="1:10" s="75" customFormat="1" ht="19.149999999999999" customHeight="1" thickBot="1">
      <c r="A109" s="269">
        <v>5.3</v>
      </c>
      <c r="B109" s="55" t="s">
        <v>109</v>
      </c>
      <c r="D109" s="80" t="s">
        <v>110</v>
      </c>
      <c r="F109" s="282"/>
      <c r="G109" s="283" t="s">
        <v>45</v>
      </c>
      <c r="H109" s="278"/>
      <c r="J109" s="276">
        <f>H109*F109</f>
        <v>0</v>
      </c>
    </row>
    <row r="110" spans="1:10" s="75" customFormat="1" ht="4.1500000000000004" customHeight="1" thickBot="1">
      <c r="A110" s="24"/>
      <c r="B110" s="81"/>
      <c r="D110" s="79"/>
      <c r="H110" s="191"/>
    </row>
    <row r="111" spans="1:10" s="75" customFormat="1" ht="18.75" customHeight="1">
      <c r="A111" s="268">
        <v>5.4</v>
      </c>
      <c r="B111" s="54" t="s">
        <v>111</v>
      </c>
      <c r="D111" s="76" t="s">
        <v>112</v>
      </c>
      <c r="F111" s="281">
        <f>6.8*4</f>
        <v>27.2</v>
      </c>
      <c r="G111" s="283" t="s">
        <v>45</v>
      </c>
      <c r="H111" s="277"/>
      <c r="J111" s="275">
        <f>H111*F111</f>
        <v>0</v>
      </c>
    </row>
    <row r="112" spans="1:10" s="75" customFormat="1" ht="18.75" customHeight="1" thickBot="1">
      <c r="A112" s="269">
        <v>10.1</v>
      </c>
      <c r="B112" s="55" t="s">
        <v>113</v>
      </c>
      <c r="D112" s="77" t="s">
        <v>114</v>
      </c>
      <c r="F112" s="282"/>
      <c r="G112" s="283" t="s">
        <v>45</v>
      </c>
      <c r="H112" s="278"/>
      <c r="J112" s="276">
        <f>H112*F112</f>
        <v>0</v>
      </c>
    </row>
    <row r="113" spans="1:10" s="75" customFormat="1" ht="4.1500000000000004" customHeight="1" thickBot="1">
      <c r="A113" s="24"/>
      <c r="B113" s="81"/>
      <c r="D113" s="79"/>
      <c r="H113" s="191"/>
    </row>
    <row r="114" spans="1:10" s="75" customFormat="1" ht="18.600000000000001" customHeight="1">
      <c r="A114" s="268">
        <v>5.6</v>
      </c>
      <c r="B114" s="54" t="s">
        <v>115</v>
      </c>
      <c r="D114" s="76" t="s">
        <v>12</v>
      </c>
      <c r="F114" s="281">
        <v>4</v>
      </c>
      <c r="G114" s="283" t="s">
        <v>45</v>
      </c>
      <c r="H114" s="277"/>
      <c r="J114" s="275">
        <f>H114*F114</f>
        <v>0</v>
      </c>
    </row>
    <row r="115" spans="1:10" s="75" customFormat="1" ht="19.899999999999999" thickBot="1">
      <c r="A115" s="269">
        <v>10.199999999999999</v>
      </c>
      <c r="B115" s="55" t="s">
        <v>116</v>
      </c>
      <c r="D115" s="77" t="s">
        <v>117</v>
      </c>
      <c r="F115" s="282"/>
      <c r="G115" s="283" t="s">
        <v>45</v>
      </c>
      <c r="H115" s="278"/>
      <c r="J115" s="276">
        <f>H115*F115</f>
        <v>0</v>
      </c>
    </row>
    <row r="116" spans="1:10" s="75" customFormat="1" ht="4.1500000000000004" customHeight="1" thickBot="1">
      <c r="A116" s="24"/>
      <c r="B116" s="81"/>
      <c r="D116" s="79"/>
      <c r="H116" s="191"/>
    </row>
    <row r="117" spans="1:10" s="75" customFormat="1" ht="16.899999999999999">
      <c r="A117" s="268">
        <v>5.7</v>
      </c>
      <c r="B117" s="54" t="s">
        <v>118</v>
      </c>
      <c r="D117" s="76" t="s">
        <v>112</v>
      </c>
      <c r="F117" s="281">
        <v>36</v>
      </c>
      <c r="G117" s="283" t="s">
        <v>45</v>
      </c>
      <c r="H117" s="277"/>
      <c r="J117" s="275">
        <f>H117*F117</f>
        <v>0</v>
      </c>
    </row>
    <row r="118" spans="1:10" s="75" customFormat="1" ht="39.6" customHeight="1" thickBot="1">
      <c r="A118" s="269">
        <v>10.199999999999999</v>
      </c>
      <c r="B118" s="55" t="s">
        <v>119</v>
      </c>
      <c r="D118" s="77" t="s">
        <v>114</v>
      </c>
      <c r="F118" s="282"/>
      <c r="G118" s="283" t="s">
        <v>45</v>
      </c>
      <c r="H118" s="278"/>
      <c r="J118" s="276">
        <f>H118*F118</f>
        <v>0</v>
      </c>
    </row>
    <row r="119" spans="1:10" s="75" customFormat="1" ht="5.45" customHeight="1" thickBot="1">
      <c r="A119" s="24"/>
      <c r="B119" s="81"/>
      <c r="D119" s="79"/>
      <c r="H119" s="191"/>
    </row>
    <row r="120" spans="1:10" s="75" customFormat="1" ht="17.25" customHeight="1">
      <c r="A120" s="268">
        <v>5.8</v>
      </c>
      <c r="B120" s="54" t="s">
        <v>120</v>
      </c>
      <c r="D120" s="76" t="s">
        <v>112</v>
      </c>
      <c r="F120" s="281">
        <v>14</v>
      </c>
      <c r="G120" s="283" t="s">
        <v>45</v>
      </c>
      <c r="H120" s="277"/>
      <c r="J120" s="275">
        <f>H120*F120</f>
        <v>0</v>
      </c>
    </row>
    <row r="121" spans="1:10" s="75" customFormat="1" ht="19.899999999999999" thickBot="1">
      <c r="A121" s="269">
        <v>10.199999999999999</v>
      </c>
      <c r="B121" s="55" t="s">
        <v>121</v>
      </c>
      <c r="D121" s="77" t="s">
        <v>114</v>
      </c>
      <c r="F121" s="282"/>
      <c r="G121" s="283" t="s">
        <v>45</v>
      </c>
      <c r="H121" s="278"/>
      <c r="J121" s="276">
        <f>H121*F121</f>
        <v>0</v>
      </c>
    </row>
    <row r="122" spans="1:10" s="75" customFormat="1" ht="4.1500000000000004" customHeight="1" thickBot="1">
      <c r="A122" s="24"/>
      <c r="B122" s="81"/>
      <c r="D122" s="79"/>
      <c r="H122" s="191"/>
    </row>
    <row r="123" spans="1:10" s="75" customFormat="1" ht="17.25" customHeight="1">
      <c r="A123" s="279">
        <v>5.9</v>
      </c>
      <c r="B123" s="82" t="s">
        <v>122</v>
      </c>
      <c r="D123" s="76" t="s">
        <v>112</v>
      </c>
      <c r="F123" s="281">
        <v>8</v>
      </c>
      <c r="G123" s="283" t="s">
        <v>45</v>
      </c>
      <c r="H123" s="277"/>
      <c r="J123" s="275">
        <f>H123*F123</f>
        <v>0</v>
      </c>
    </row>
    <row r="124" spans="1:10" s="75" customFormat="1" ht="19.899999999999999" thickBot="1">
      <c r="A124" s="280">
        <v>10.199999999999999</v>
      </c>
      <c r="B124" s="55" t="s">
        <v>123</v>
      </c>
      <c r="D124" s="77" t="s">
        <v>114</v>
      </c>
      <c r="F124" s="282"/>
      <c r="G124" s="283" t="s">
        <v>45</v>
      </c>
      <c r="H124" s="278"/>
      <c r="J124" s="276">
        <f>H124*F124</f>
        <v>0</v>
      </c>
    </row>
    <row r="125" spans="1:10" s="75" customFormat="1" ht="4.1500000000000004" customHeight="1" thickBot="1">
      <c r="A125" s="24"/>
      <c r="B125" s="81"/>
      <c r="D125" s="79"/>
      <c r="H125" s="191"/>
    </row>
    <row r="126" spans="1:10" s="75" customFormat="1" ht="17.25" customHeight="1">
      <c r="A126" s="284">
        <v>5.0999999999999996</v>
      </c>
      <c r="B126" s="54" t="s">
        <v>124</v>
      </c>
      <c r="D126" s="76" t="s">
        <v>112</v>
      </c>
      <c r="F126" s="281">
        <v>6.2</v>
      </c>
      <c r="G126" s="283" t="s">
        <v>45</v>
      </c>
      <c r="H126" s="277"/>
      <c r="J126" s="275">
        <f>H126*F126</f>
        <v>0</v>
      </c>
    </row>
    <row r="127" spans="1:10" s="75" customFormat="1" ht="24" customHeight="1" thickBot="1">
      <c r="A127" s="285">
        <v>10.199999999999999</v>
      </c>
      <c r="B127" s="55" t="s">
        <v>125</v>
      </c>
      <c r="D127" s="77" t="s">
        <v>114</v>
      </c>
      <c r="F127" s="282"/>
      <c r="G127" s="283" t="s">
        <v>45</v>
      </c>
      <c r="H127" s="278"/>
      <c r="J127" s="276">
        <f>H127*F127</f>
        <v>0</v>
      </c>
    </row>
    <row r="128" spans="1:10" ht="6.95" customHeight="1" thickBot="1">
      <c r="A128" s="49"/>
      <c r="B128" s="70"/>
      <c r="D128" s="32"/>
    </row>
    <row r="129" spans="1:10" ht="18" customHeight="1" thickBot="1">
      <c r="A129" s="24"/>
      <c r="B129" s="33"/>
      <c r="D129" s="32"/>
      <c r="F129" s="255" t="s">
        <v>126</v>
      </c>
      <c r="G129" s="256"/>
      <c r="H129" s="257"/>
      <c r="J129" s="51">
        <f>SUM(J99:J127)</f>
        <v>0</v>
      </c>
    </row>
    <row r="130" spans="1:10" ht="5.0999999999999996" customHeight="1" thickBot="1">
      <c r="A130" s="24"/>
      <c r="B130" s="33"/>
      <c r="D130" s="32"/>
      <c r="F130" s="83"/>
      <c r="G130" s="83"/>
      <c r="H130" s="83"/>
      <c r="J130" s="84"/>
    </row>
    <row r="131" spans="1:10" ht="18" customHeight="1" thickBot="1">
      <c r="A131" s="34">
        <v>6</v>
      </c>
      <c r="B131" s="290" t="s">
        <v>127</v>
      </c>
      <c r="C131" s="266"/>
      <c r="D131" s="266"/>
      <c r="E131" s="266"/>
      <c r="F131" s="266"/>
      <c r="G131" s="266"/>
      <c r="H131" s="266"/>
      <c r="I131" s="266"/>
      <c r="J131" s="267"/>
    </row>
    <row r="132" spans="1:10" ht="4.1500000000000004" customHeight="1" thickBot="1">
      <c r="A132" s="24"/>
      <c r="B132" s="33"/>
      <c r="D132" s="32"/>
    </row>
    <row r="133" spans="1:10" ht="18.95" customHeight="1">
      <c r="A133" s="268">
        <v>6.1</v>
      </c>
      <c r="B133" s="54" t="s">
        <v>128</v>
      </c>
      <c r="D133" s="43" t="s">
        <v>129</v>
      </c>
      <c r="F133" s="270">
        <f>184-5*1.2*1.5-6*2.2*0.85</f>
        <v>163.78</v>
      </c>
      <c r="G133" s="272" t="s">
        <v>45</v>
      </c>
      <c r="H133" s="277"/>
      <c r="J133" s="275">
        <f>H133*F133</f>
        <v>0</v>
      </c>
    </row>
    <row r="134" spans="1:10" ht="18.95" customHeight="1" thickBot="1">
      <c r="A134" s="269">
        <v>6.1</v>
      </c>
      <c r="B134" s="55" t="s">
        <v>130</v>
      </c>
      <c r="D134" s="45" t="s">
        <v>131</v>
      </c>
      <c r="F134" s="271"/>
      <c r="G134" s="272" t="s">
        <v>45</v>
      </c>
      <c r="H134" s="278"/>
      <c r="J134" s="276">
        <f>H134*F134</f>
        <v>0</v>
      </c>
    </row>
    <row r="135" spans="1:10" ht="4.1500000000000004" customHeight="1" thickBot="1">
      <c r="A135" s="24"/>
      <c r="B135" s="33"/>
      <c r="D135" s="32"/>
      <c r="H135" s="191"/>
      <c r="J135" s="75"/>
    </row>
    <row r="136" spans="1:10" ht="18.95" customHeight="1">
      <c r="A136" s="268">
        <v>6.2</v>
      </c>
      <c r="B136" s="54" t="s">
        <v>132</v>
      </c>
      <c r="D136" s="43" t="s">
        <v>112</v>
      </c>
      <c r="F136" s="270">
        <f>5*5.4+2.4+5.3*2</f>
        <v>40</v>
      </c>
      <c r="G136" s="272" t="s">
        <v>45</v>
      </c>
      <c r="H136" s="277"/>
      <c r="J136" s="275">
        <f>H136*F136</f>
        <v>0</v>
      </c>
    </row>
    <row r="137" spans="1:10" ht="18.95" customHeight="1" thickBot="1">
      <c r="A137" s="269">
        <v>6.1</v>
      </c>
      <c r="B137" s="55" t="s">
        <v>133</v>
      </c>
      <c r="D137" s="77" t="s">
        <v>114</v>
      </c>
      <c r="F137" s="271"/>
      <c r="G137" s="272" t="s">
        <v>45</v>
      </c>
      <c r="H137" s="278"/>
      <c r="J137" s="276">
        <f>H137*F137</f>
        <v>0</v>
      </c>
    </row>
    <row r="138" spans="1:10" ht="6" customHeight="1" thickBot="1">
      <c r="A138" s="41"/>
      <c r="B138" s="72"/>
      <c r="D138" s="73"/>
      <c r="F138" s="32"/>
      <c r="G138" s="32"/>
      <c r="H138" s="74"/>
      <c r="J138" s="74"/>
    </row>
    <row r="139" spans="1:10" ht="18" customHeight="1" thickBot="1">
      <c r="A139" s="41"/>
      <c r="B139" s="57"/>
      <c r="D139" s="32"/>
      <c r="F139" s="255" t="s">
        <v>134</v>
      </c>
      <c r="G139" s="256"/>
      <c r="H139" s="257"/>
      <c r="J139" s="51">
        <f>SUM(J133:J137)</f>
        <v>0</v>
      </c>
    </row>
    <row r="140" spans="1:10" ht="6.95" customHeight="1" thickBot="1">
      <c r="A140" s="24"/>
      <c r="B140" s="33"/>
      <c r="D140" s="32"/>
    </row>
    <row r="141" spans="1:10" ht="18" customHeight="1" thickBot="1">
      <c r="A141" s="85">
        <v>7</v>
      </c>
      <c r="B141" s="86" t="s">
        <v>135</v>
      </c>
      <c r="C141" s="87"/>
      <c r="D141" s="88"/>
      <c r="E141" s="87"/>
      <c r="F141" s="87"/>
      <c r="G141" s="87"/>
      <c r="H141" s="87"/>
      <c r="I141" s="87"/>
      <c r="J141" s="89"/>
    </row>
    <row r="142" spans="1:10" ht="4.1500000000000004" customHeight="1" thickBot="1">
      <c r="A142" s="24"/>
      <c r="B142" s="33"/>
      <c r="D142" s="32"/>
    </row>
    <row r="143" spans="1:10" ht="18.95" customHeight="1">
      <c r="A143" s="268">
        <v>7.1</v>
      </c>
      <c r="B143" s="54" t="s">
        <v>136</v>
      </c>
      <c r="D143" s="43" t="s">
        <v>129</v>
      </c>
      <c r="F143" s="270">
        <v>64</v>
      </c>
      <c r="G143" s="272" t="s">
        <v>45</v>
      </c>
      <c r="H143" s="277"/>
      <c r="J143" s="275">
        <f>H143*F143</f>
        <v>0</v>
      </c>
    </row>
    <row r="144" spans="1:10" ht="20.45" customHeight="1" thickBot="1">
      <c r="A144" s="269">
        <v>7.1</v>
      </c>
      <c r="B144" s="55" t="s">
        <v>137</v>
      </c>
      <c r="D144" s="45" t="s">
        <v>131</v>
      </c>
      <c r="F144" s="271"/>
      <c r="G144" s="272" t="s">
        <v>45</v>
      </c>
      <c r="H144" s="278"/>
      <c r="J144" s="276">
        <f>H144*F144</f>
        <v>0</v>
      </c>
    </row>
    <row r="145" spans="1:10" ht="4.1500000000000004" customHeight="1" thickBot="1">
      <c r="A145" s="24"/>
      <c r="B145" s="57"/>
      <c r="D145" s="32"/>
      <c r="H145" s="191"/>
      <c r="J145" s="75"/>
    </row>
    <row r="146" spans="1:10" ht="18.95" customHeight="1">
      <c r="A146" s="268">
        <v>7.2</v>
      </c>
      <c r="B146" s="54" t="s">
        <v>138</v>
      </c>
      <c r="D146" s="43" t="s">
        <v>129</v>
      </c>
      <c r="F146" s="270">
        <v>48.85</v>
      </c>
      <c r="G146" s="272" t="s">
        <v>45</v>
      </c>
      <c r="H146" s="277"/>
      <c r="J146" s="275">
        <f>H146*F146</f>
        <v>0</v>
      </c>
    </row>
    <row r="147" spans="1:10" ht="22.5" customHeight="1" thickBot="1">
      <c r="A147" s="269">
        <v>7.3</v>
      </c>
      <c r="B147" s="55" t="s">
        <v>139</v>
      </c>
      <c r="D147" s="45" t="s">
        <v>131</v>
      </c>
      <c r="F147" s="271"/>
      <c r="G147" s="272" t="s">
        <v>45</v>
      </c>
      <c r="H147" s="278"/>
      <c r="J147" s="276">
        <f>H147*F147</f>
        <v>0</v>
      </c>
    </row>
    <row r="148" spans="1:10" ht="4.1500000000000004" customHeight="1" thickBot="1">
      <c r="A148" s="24"/>
      <c r="B148" s="57"/>
      <c r="D148" s="32"/>
      <c r="H148"/>
    </row>
    <row r="149" spans="1:10" ht="18.95" customHeight="1">
      <c r="A149" s="268">
        <v>7.3</v>
      </c>
      <c r="B149" s="82" t="s">
        <v>140</v>
      </c>
      <c r="D149" s="43" t="s">
        <v>129</v>
      </c>
      <c r="F149" s="270">
        <f>32*2.4</f>
        <v>76.8</v>
      </c>
      <c r="G149" s="272" t="s">
        <v>45</v>
      </c>
      <c r="H149" s="277"/>
      <c r="J149" s="275">
        <f>H149*F149</f>
        <v>0</v>
      </c>
    </row>
    <row r="150" spans="1:10" ht="22.5" customHeight="1" thickBot="1">
      <c r="A150" s="269">
        <v>7.3</v>
      </c>
      <c r="B150" s="55" t="s">
        <v>141</v>
      </c>
      <c r="D150" s="45" t="s">
        <v>131</v>
      </c>
      <c r="F150" s="271"/>
      <c r="G150" s="272" t="s">
        <v>45</v>
      </c>
      <c r="H150" s="278"/>
      <c r="J150" s="276">
        <f>H150*F150</f>
        <v>0</v>
      </c>
    </row>
    <row r="151" spans="1:10" ht="4.1500000000000004" customHeight="1" thickBot="1">
      <c r="A151" s="24"/>
      <c r="B151" s="57"/>
      <c r="D151" s="32"/>
      <c r="H151" s="191"/>
      <c r="J151" s="75"/>
    </row>
    <row r="152" spans="1:10" ht="18.95" customHeight="1">
      <c r="A152" s="268">
        <v>7.4</v>
      </c>
      <c r="B152" s="54" t="s">
        <v>142</v>
      </c>
      <c r="D152" s="43" t="s">
        <v>129</v>
      </c>
      <c r="F152" s="270">
        <f>(7.8+7.8)*2*2.8-5*1.2*1.5-0.6*0.6-2*2.2*0.9-8*0.24*2.8</f>
        <v>68.664000000000001</v>
      </c>
      <c r="G152" s="272" t="s">
        <v>45</v>
      </c>
      <c r="H152" s="277"/>
      <c r="J152" s="275">
        <f>H152*F152</f>
        <v>0</v>
      </c>
    </row>
    <row r="153" spans="1:10" ht="22.5" customHeight="1" thickBot="1">
      <c r="A153" s="269">
        <v>7.3</v>
      </c>
      <c r="B153" s="55" t="s">
        <v>143</v>
      </c>
      <c r="D153" s="45" t="s">
        <v>131</v>
      </c>
      <c r="F153" s="271"/>
      <c r="G153" s="272" t="s">
        <v>45</v>
      </c>
      <c r="H153" s="278"/>
      <c r="J153" s="276">
        <f>H153*F153</f>
        <v>0</v>
      </c>
    </row>
    <row r="154" spans="1:10" ht="4.1500000000000004" customHeight="1" thickBot="1">
      <c r="A154" s="24"/>
      <c r="B154" s="71"/>
      <c r="D154" s="32"/>
      <c r="H154"/>
    </row>
    <row r="155" spans="1:10" ht="18.95" customHeight="1">
      <c r="A155" s="268">
        <v>7.5</v>
      </c>
      <c r="B155" s="54" t="s">
        <v>144</v>
      </c>
      <c r="D155" s="43" t="s">
        <v>129</v>
      </c>
      <c r="F155" s="270">
        <v>54.8</v>
      </c>
      <c r="G155" s="272" t="s">
        <v>45</v>
      </c>
      <c r="H155" s="277"/>
      <c r="J155" s="275">
        <f>H155*F155</f>
        <v>0</v>
      </c>
    </row>
    <row r="156" spans="1:10" ht="18.95" customHeight="1" thickBot="1">
      <c r="A156" s="269">
        <v>7.4</v>
      </c>
      <c r="B156" s="55" t="s">
        <v>145</v>
      </c>
      <c r="D156" s="45" t="s">
        <v>131</v>
      </c>
      <c r="F156" s="271"/>
      <c r="G156" s="272" t="s">
        <v>45</v>
      </c>
      <c r="H156" s="278"/>
      <c r="J156" s="276">
        <f>H156*F156</f>
        <v>0</v>
      </c>
    </row>
    <row r="157" spans="1:10" ht="4.1500000000000004" customHeight="1" thickBot="1">
      <c r="A157" s="24"/>
      <c r="B157" s="71"/>
      <c r="D157" s="32"/>
      <c r="H157" s="191"/>
      <c r="J157" s="75"/>
    </row>
    <row r="158" spans="1:10" ht="18.95" customHeight="1">
      <c r="A158" s="268">
        <v>7.6</v>
      </c>
      <c r="B158" s="54" t="s">
        <v>146</v>
      </c>
      <c r="D158" s="43" t="s">
        <v>55</v>
      </c>
      <c r="F158" s="270">
        <v>4.0999999999999996</v>
      </c>
      <c r="G158" s="272" t="s">
        <v>45</v>
      </c>
      <c r="H158" s="277"/>
      <c r="J158" s="275">
        <f>H158*F158</f>
        <v>0</v>
      </c>
    </row>
    <row r="159" spans="1:10" ht="18.95" customHeight="1" thickBot="1">
      <c r="A159" s="269">
        <v>7.4</v>
      </c>
      <c r="B159" s="55" t="s">
        <v>147</v>
      </c>
      <c r="D159" s="45" t="s">
        <v>51</v>
      </c>
      <c r="F159" s="271"/>
      <c r="G159" s="272" t="s">
        <v>45</v>
      </c>
      <c r="H159" s="278"/>
      <c r="J159" s="276">
        <f>H159*F159</f>
        <v>0</v>
      </c>
    </row>
    <row r="160" spans="1:10" ht="6.95" customHeight="1" thickBot="1">
      <c r="A160" s="24"/>
      <c r="B160" s="33"/>
      <c r="D160" s="32"/>
    </row>
    <row r="161" spans="1:10" ht="18" customHeight="1" thickBot="1">
      <c r="A161" s="24"/>
      <c r="B161" s="33"/>
      <c r="D161" s="32"/>
      <c r="F161" s="255" t="s">
        <v>148</v>
      </c>
      <c r="G161" s="256"/>
      <c r="H161" s="257"/>
      <c r="J161" s="51">
        <f>SUM(J143:J159)</f>
        <v>0</v>
      </c>
    </row>
    <row r="162" spans="1:10" ht="9.9499999999999993" customHeight="1" thickBot="1">
      <c r="A162" s="24"/>
      <c r="B162" s="33"/>
      <c r="D162" s="32"/>
      <c r="F162" s="28"/>
      <c r="G162" s="32"/>
      <c r="H162" s="32"/>
    </row>
    <row r="163" spans="1:10" ht="18.95" customHeight="1" thickBot="1">
      <c r="A163" s="85">
        <v>8</v>
      </c>
      <c r="B163" s="288" t="s">
        <v>149</v>
      </c>
      <c r="C163" s="288"/>
      <c r="D163" s="288"/>
      <c r="E163" s="288"/>
      <c r="F163" s="288"/>
      <c r="G163" s="288"/>
      <c r="H163" s="288"/>
      <c r="I163" s="288"/>
      <c r="J163" s="289"/>
    </row>
    <row r="164" spans="1:10" ht="3.6" customHeight="1" thickBot="1">
      <c r="A164" s="24"/>
      <c r="B164" s="33"/>
      <c r="D164" s="32"/>
    </row>
    <row r="165" spans="1:10" ht="17.25" customHeight="1">
      <c r="A165" s="268">
        <v>8.1</v>
      </c>
      <c r="B165" s="54" t="s">
        <v>150</v>
      </c>
      <c r="D165" s="43" t="s">
        <v>129</v>
      </c>
      <c r="F165" s="286">
        <f>37.3+0.5</f>
        <v>37.799999999999997</v>
      </c>
      <c r="G165" s="272" t="s">
        <v>45</v>
      </c>
      <c r="H165" s="277"/>
      <c r="J165" s="275">
        <f>H165*F165</f>
        <v>0</v>
      </c>
    </row>
    <row r="166" spans="1:10" ht="38.450000000000003" customHeight="1" thickBot="1">
      <c r="A166" s="269">
        <v>8.1</v>
      </c>
      <c r="B166" s="55" t="s">
        <v>151</v>
      </c>
      <c r="D166" s="45" t="s">
        <v>131</v>
      </c>
      <c r="F166" s="287"/>
      <c r="G166" s="272" t="s">
        <v>45</v>
      </c>
      <c r="H166" s="278"/>
      <c r="J166" s="276">
        <f>H166*F166</f>
        <v>0</v>
      </c>
    </row>
    <row r="167" spans="1:10" ht="4.1500000000000004" customHeight="1" thickBot="1">
      <c r="A167" s="24"/>
      <c r="B167" s="33"/>
      <c r="D167" s="32"/>
      <c r="H167"/>
    </row>
    <row r="168" spans="1:10" ht="16.5" customHeight="1">
      <c r="A168" s="268">
        <v>8.1999999999999993</v>
      </c>
      <c r="B168" s="54" t="s">
        <v>152</v>
      </c>
      <c r="D168" s="43" t="s">
        <v>129</v>
      </c>
      <c r="F168" s="286">
        <f>7.4*7.4</f>
        <v>54.760000000000005</v>
      </c>
      <c r="G168" s="272" t="s">
        <v>45</v>
      </c>
      <c r="H168" s="277"/>
      <c r="J168" s="275">
        <f>H168*F168</f>
        <v>0</v>
      </c>
    </row>
    <row r="169" spans="1:10" ht="18.95" customHeight="1" thickBot="1">
      <c r="A169" s="269">
        <v>8.1999999999999993</v>
      </c>
      <c r="B169" s="55" t="s">
        <v>153</v>
      </c>
      <c r="D169" s="45" t="s">
        <v>131</v>
      </c>
      <c r="F169" s="287"/>
      <c r="G169" s="272" t="s">
        <v>45</v>
      </c>
      <c r="H169" s="278"/>
      <c r="J169" s="276">
        <f>H169*F169</f>
        <v>0</v>
      </c>
    </row>
    <row r="170" spans="1:10" ht="5.25" customHeight="1" thickBot="1">
      <c r="A170" s="24"/>
      <c r="B170" s="33"/>
      <c r="D170" s="32"/>
      <c r="H170" s="191"/>
      <c r="J170" s="75"/>
    </row>
    <row r="171" spans="1:10" ht="18" customHeight="1">
      <c r="A171" s="268">
        <v>8.3000000000000007</v>
      </c>
      <c r="B171" s="54" t="s">
        <v>154</v>
      </c>
      <c r="D171" s="43" t="s">
        <v>129</v>
      </c>
      <c r="F171" s="286">
        <v>54.1</v>
      </c>
      <c r="G171" s="272" t="s">
        <v>45</v>
      </c>
      <c r="H171" s="277"/>
      <c r="J171" s="275">
        <f>H171*F171</f>
        <v>0</v>
      </c>
    </row>
    <row r="172" spans="1:10" ht="19.899999999999999" thickBot="1">
      <c r="A172" s="269">
        <v>8.3000000000000007</v>
      </c>
      <c r="B172" s="55" t="s">
        <v>155</v>
      </c>
      <c r="D172" s="45" t="s">
        <v>131</v>
      </c>
      <c r="F172" s="287"/>
      <c r="G172" s="272" t="s">
        <v>45</v>
      </c>
      <c r="H172" s="278"/>
      <c r="J172" s="276">
        <f>H172*F172</f>
        <v>0</v>
      </c>
    </row>
    <row r="173" spans="1:10" ht="4.1500000000000004" customHeight="1" thickBot="1">
      <c r="A173" s="24"/>
      <c r="B173" s="33"/>
      <c r="D173" s="32"/>
      <c r="H173"/>
    </row>
    <row r="174" spans="1:10" ht="33" customHeight="1">
      <c r="A174" s="268">
        <v>8.4</v>
      </c>
      <c r="B174" s="54" t="s">
        <v>156</v>
      </c>
      <c r="D174" s="43" t="s">
        <v>157</v>
      </c>
      <c r="F174" s="286">
        <v>4.05</v>
      </c>
      <c r="G174" s="272" t="s">
        <v>45</v>
      </c>
      <c r="H174" s="277"/>
      <c r="J174" s="275">
        <f>H174*F174</f>
        <v>0</v>
      </c>
    </row>
    <row r="175" spans="1:10" ht="19.899999999999999" thickBot="1">
      <c r="A175" s="269">
        <v>8.4</v>
      </c>
      <c r="B175" s="55" t="s">
        <v>158</v>
      </c>
      <c r="D175" s="45" t="s">
        <v>131</v>
      </c>
      <c r="F175" s="287"/>
      <c r="G175" s="272" t="s">
        <v>45</v>
      </c>
      <c r="H175" s="278"/>
      <c r="J175" s="276">
        <f>H175*F175</f>
        <v>0</v>
      </c>
    </row>
    <row r="176" spans="1:10" ht="4.1500000000000004" customHeight="1" thickBot="1">
      <c r="A176" s="24"/>
      <c r="B176" s="33"/>
      <c r="D176" s="32"/>
      <c r="H176"/>
    </row>
    <row r="177" spans="1:10" ht="16.5" customHeight="1">
      <c r="A177" s="268">
        <v>8.5</v>
      </c>
      <c r="B177" s="54" t="s">
        <v>159</v>
      </c>
      <c r="D177" s="43" t="s">
        <v>160</v>
      </c>
      <c r="F177" s="286">
        <f>184.2+40*0.1+48.85-F208*0.9*2.2-F211*0.9*2.2*2-F214*0.7*2.2-F217*1.2*1.5</f>
        <v>206.70999999999998</v>
      </c>
      <c r="G177" s="272" t="s">
        <v>45</v>
      </c>
      <c r="H177" s="277"/>
      <c r="J177" s="275">
        <f>H177*F177</f>
        <v>0</v>
      </c>
    </row>
    <row r="178" spans="1:10" ht="17.25" customHeight="1" thickBot="1">
      <c r="A178" s="269">
        <v>8.6</v>
      </c>
      <c r="B178" s="55" t="s">
        <v>161</v>
      </c>
      <c r="D178" s="45" t="s">
        <v>131</v>
      </c>
      <c r="F178" s="287"/>
      <c r="G178" s="272" t="s">
        <v>45</v>
      </c>
      <c r="H178" s="278"/>
      <c r="J178" s="276">
        <f>H178*F178</f>
        <v>0</v>
      </c>
    </row>
    <row r="179" spans="1:10" ht="4.1500000000000004" customHeight="1" thickBot="1">
      <c r="A179" s="90"/>
      <c r="B179" s="91"/>
      <c r="D179" s="92"/>
      <c r="F179" s="93"/>
      <c r="G179" s="93"/>
      <c r="H179" s="191"/>
      <c r="J179" s="75"/>
    </row>
    <row r="180" spans="1:10" ht="15.6" customHeight="1">
      <c r="A180" s="268">
        <v>8.6</v>
      </c>
      <c r="B180" s="54" t="s">
        <v>162</v>
      </c>
      <c r="D180" s="43" t="s">
        <v>129</v>
      </c>
      <c r="F180" s="286">
        <v>48.9</v>
      </c>
      <c r="G180" s="272" t="s">
        <v>45</v>
      </c>
      <c r="H180" s="277"/>
      <c r="J180" s="275">
        <f>H180*F180</f>
        <v>0</v>
      </c>
    </row>
    <row r="181" spans="1:10" ht="20.100000000000001" customHeight="1" thickBot="1">
      <c r="A181" s="269">
        <v>8.6</v>
      </c>
      <c r="B181" s="55" t="s">
        <v>163</v>
      </c>
      <c r="D181" s="45" t="s">
        <v>131</v>
      </c>
      <c r="F181" s="287"/>
      <c r="G181" s="272" t="s">
        <v>45</v>
      </c>
      <c r="H181" s="278"/>
      <c r="J181" s="276">
        <f>H181*F181</f>
        <v>0</v>
      </c>
    </row>
    <row r="182" spans="1:10" ht="4.1500000000000004" customHeight="1" thickBot="1">
      <c r="A182" s="94"/>
      <c r="B182" s="95"/>
      <c r="D182" s="96"/>
      <c r="E182" s="28"/>
      <c r="F182" s="96"/>
      <c r="G182" s="28"/>
      <c r="H182" s="192"/>
      <c r="I182" s="28"/>
      <c r="J182" s="96"/>
    </row>
    <row r="183" spans="1:10" ht="18.75" customHeight="1">
      <c r="A183" s="268">
        <v>8.6999999999999993</v>
      </c>
      <c r="B183" s="54" t="s">
        <v>164</v>
      </c>
      <c r="D183" s="43" t="s">
        <v>129</v>
      </c>
      <c r="F183" s="286">
        <f>F177-F180</f>
        <v>157.80999999999997</v>
      </c>
      <c r="G183" s="272" t="s">
        <v>45</v>
      </c>
      <c r="H183" s="277"/>
      <c r="J183" s="275">
        <f>H183*F183</f>
        <v>0</v>
      </c>
    </row>
    <row r="184" spans="1:10" ht="18.95" customHeight="1" thickBot="1">
      <c r="A184" s="269">
        <v>8.6999999999999993</v>
      </c>
      <c r="B184" s="55" t="s">
        <v>165</v>
      </c>
      <c r="D184" s="45" t="s">
        <v>131</v>
      </c>
      <c r="F184" s="287"/>
      <c r="G184" s="272" t="s">
        <v>45</v>
      </c>
      <c r="H184" s="278"/>
      <c r="J184" s="276">
        <f>H184*F184</f>
        <v>0</v>
      </c>
    </row>
    <row r="185" spans="1:10" ht="4.5" customHeight="1" thickBot="1">
      <c r="A185" s="24"/>
      <c r="B185" s="57"/>
      <c r="D185" s="32"/>
      <c r="H185"/>
    </row>
    <row r="186" spans="1:10" ht="15.75" customHeight="1">
      <c r="A186" s="268">
        <v>8.8000000000000007</v>
      </c>
      <c r="B186" s="82" t="s">
        <v>166</v>
      </c>
      <c r="D186" s="43" t="s">
        <v>160</v>
      </c>
      <c r="F186" s="286">
        <f>34*0.6</f>
        <v>20.399999999999999</v>
      </c>
      <c r="G186" s="272" t="s">
        <v>45</v>
      </c>
      <c r="H186" s="277"/>
      <c r="J186" s="275">
        <f>H186*F186</f>
        <v>0</v>
      </c>
    </row>
    <row r="187" spans="1:10" ht="18.95" customHeight="1" thickBot="1">
      <c r="A187" s="269">
        <v>8.8000000000000007</v>
      </c>
      <c r="B187" s="55" t="s">
        <v>167</v>
      </c>
      <c r="D187" s="45" t="s">
        <v>131</v>
      </c>
      <c r="F187" s="287"/>
      <c r="G187" s="272" t="s">
        <v>45</v>
      </c>
      <c r="H187" s="278"/>
      <c r="J187" s="276">
        <f>H187*F187</f>
        <v>0</v>
      </c>
    </row>
    <row r="188" spans="1:10" ht="4.1500000000000004" customHeight="1" thickBot="1">
      <c r="A188" s="24"/>
      <c r="B188" s="57"/>
      <c r="D188" s="32"/>
      <c r="H188" s="191"/>
      <c r="J188" s="75"/>
    </row>
    <row r="189" spans="1:10" ht="15.75" customHeight="1">
      <c r="A189" s="268">
        <v>8.9</v>
      </c>
      <c r="B189" s="54" t="s">
        <v>168</v>
      </c>
      <c r="D189" s="43" t="s">
        <v>160</v>
      </c>
      <c r="F189" s="286">
        <f>8.7*2.6+3*0.6</f>
        <v>24.419999999999998</v>
      </c>
      <c r="G189" s="272" t="s">
        <v>45</v>
      </c>
      <c r="H189" s="277"/>
      <c r="J189" s="275">
        <f>H189*F189</f>
        <v>0</v>
      </c>
    </row>
    <row r="190" spans="1:10" ht="18.95" customHeight="1" thickBot="1">
      <c r="A190" s="269">
        <v>8.8000000000000007</v>
      </c>
      <c r="B190" s="55" t="s">
        <v>169</v>
      </c>
      <c r="D190" s="45" t="s">
        <v>131</v>
      </c>
      <c r="F190" s="287"/>
      <c r="G190" s="272" t="s">
        <v>45</v>
      </c>
      <c r="H190" s="278"/>
      <c r="J190" s="276">
        <f>H190*F190</f>
        <v>0</v>
      </c>
    </row>
    <row r="191" spans="1:10" ht="4.1500000000000004" customHeight="1" thickBot="1">
      <c r="A191" s="24"/>
      <c r="B191" s="71"/>
      <c r="D191" s="32"/>
      <c r="H191"/>
    </row>
    <row r="192" spans="1:10" ht="17.25" customHeight="1">
      <c r="A192" s="284">
        <v>8.1</v>
      </c>
      <c r="B192" s="54" t="s">
        <v>170</v>
      </c>
      <c r="D192" s="43" t="s">
        <v>160</v>
      </c>
      <c r="F192" s="286">
        <v>17.2</v>
      </c>
      <c r="G192" s="272" t="s">
        <v>45</v>
      </c>
      <c r="H192" s="277"/>
      <c r="J192" s="275">
        <f>H192*F192</f>
        <v>0</v>
      </c>
    </row>
    <row r="193" spans="1:10" ht="18" thickBot="1">
      <c r="A193" s="285"/>
      <c r="B193" s="97" t="s">
        <v>171</v>
      </c>
      <c r="D193" s="45" t="s">
        <v>131</v>
      </c>
      <c r="F193" s="287"/>
      <c r="G193" s="272" t="s">
        <v>45</v>
      </c>
      <c r="H193" s="278"/>
      <c r="J193" s="276">
        <f>H193*F193</f>
        <v>0</v>
      </c>
    </row>
    <row r="194" spans="1:10" s="75" customFormat="1" ht="5.45" customHeight="1" thickBot="1">
      <c r="A194" s="24"/>
      <c r="B194" s="98"/>
      <c r="D194" s="79"/>
      <c r="H194"/>
      <c r="J194" s="2"/>
    </row>
    <row r="195" spans="1:10" s="75" customFormat="1" ht="18.95" customHeight="1">
      <c r="A195" s="284">
        <v>8.11</v>
      </c>
      <c r="B195" s="54" t="s">
        <v>172</v>
      </c>
      <c r="D195" s="76" t="s">
        <v>173</v>
      </c>
      <c r="F195" s="281">
        <v>5</v>
      </c>
      <c r="G195" s="283" t="s">
        <v>45</v>
      </c>
      <c r="H195" s="277"/>
      <c r="J195" s="275">
        <f>H195*F195</f>
        <v>0</v>
      </c>
    </row>
    <row r="196" spans="1:10" s="75" customFormat="1" ht="18.95" customHeight="1" thickBot="1">
      <c r="A196" s="285">
        <v>8.1</v>
      </c>
      <c r="B196" s="55" t="s">
        <v>174</v>
      </c>
      <c r="D196" s="77" t="s">
        <v>106</v>
      </c>
      <c r="F196" s="282"/>
      <c r="G196" s="283" t="s">
        <v>45</v>
      </c>
      <c r="H196" s="278"/>
      <c r="J196" s="276">
        <f>H196*F196</f>
        <v>0</v>
      </c>
    </row>
    <row r="197" spans="1:10" ht="4.1500000000000004" customHeight="1" thickBot="1">
      <c r="A197" s="24"/>
      <c r="B197" s="71"/>
      <c r="D197" s="32"/>
      <c r="H197" s="191"/>
      <c r="J197" s="75"/>
    </row>
    <row r="198" spans="1:10" ht="17.25" customHeight="1">
      <c r="A198" s="268">
        <v>8.1199999999999992</v>
      </c>
      <c r="B198" s="54" t="s">
        <v>175</v>
      </c>
      <c r="C198" s="75"/>
      <c r="D198" s="76" t="s">
        <v>173</v>
      </c>
      <c r="E198" s="75"/>
      <c r="F198" s="281">
        <v>5</v>
      </c>
      <c r="G198" s="283" t="s">
        <v>45</v>
      </c>
      <c r="H198" s="277"/>
      <c r="I198" s="75"/>
      <c r="J198" s="275">
        <f>H198*F198</f>
        <v>0</v>
      </c>
    </row>
    <row r="199" spans="1:10" ht="19.899999999999999" thickBot="1">
      <c r="A199" s="269"/>
      <c r="B199" s="55" t="s">
        <v>176</v>
      </c>
      <c r="C199" s="75"/>
      <c r="D199" s="77" t="s">
        <v>106</v>
      </c>
      <c r="E199" s="75"/>
      <c r="F199" s="282"/>
      <c r="G199" s="283" t="s">
        <v>45</v>
      </c>
      <c r="H199" s="278"/>
      <c r="I199" s="75"/>
      <c r="J199" s="276">
        <f>H199*F199</f>
        <v>0</v>
      </c>
    </row>
    <row r="200" spans="1:10" ht="4.1500000000000004" customHeight="1" thickBot="1">
      <c r="A200" s="24"/>
      <c r="B200" s="71"/>
      <c r="D200" s="32"/>
      <c r="H200"/>
    </row>
    <row r="201" spans="1:10" ht="17.25" customHeight="1">
      <c r="A201" s="268">
        <v>8.1300000000000008</v>
      </c>
      <c r="B201" s="82" t="s">
        <v>177</v>
      </c>
      <c r="C201" s="75"/>
      <c r="D201" s="43" t="s">
        <v>160</v>
      </c>
      <c r="E201" s="75"/>
      <c r="F201" s="281">
        <f>32*0.9</f>
        <v>28.8</v>
      </c>
      <c r="G201" s="283" t="s">
        <v>45</v>
      </c>
      <c r="H201" s="277"/>
      <c r="I201" s="75"/>
      <c r="J201" s="275">
        <f>H201*F201</f>
        <v>0</v>
      </c>
    </row>
    <row r="202" spans="1:10" ht="19.899999999999999" customHeight="1" thickBot="1">
      <c r="A202" s="269"/>
      <c r="B202" s="55" t="s">
        <v>178</v>
      </c>
      <c r="C202" s="75"/>
      <c r="D202" s="45" t="s">
        <v>131</v>
      </c>
      <c r="E202" s="75"/>
      <c r="F202" s="282"/>
      <c r="G202" s="283" t="s">
        <v>45</v>
      </c>
      <c r="H202" s="278"/>
      <c r="I202" s="75"/>
      <c r="J202" s="276">
        <f>H202*F202</f>
        <v>0</v>
      </c>
    </row>
    <row r="203" spans="1:10" ht="6.95" customHeight="1" thickBot="1">
      <c r="A203" s="99"/>
      <c r="B203" s="50"/>
      <c r="D203" s="32"/>
    </row>
    <row r="204" spans="1:10" ht="18" customHeight="1" thickBot="1">
      <c r="A204" s="24"/>
      <c r="B204" s="33"/>
      <c r="D204" s="32"/>
      <c r="F204" s="255" t="s">
        <v>179</v>
      </c>
      <c r="G204" s="256"/>
      <c r="H204" s="257"/>
      <c r="J204" s="51">
        <f>SUM(J165:J202)</f>
        <v>0</v>
      </c>
    </row>
    <row r="205" spans="1:10" ht="9.9499999999999993" customHeight="1" thickBot="1">
      <c r="A205" s="24"/>
      <c r="B205" s="33"/>
      <c r="D205" s="32"/>
    </row>
    <row r="206" spans="1:10" ht="18.95" customHeight="1" thickBot="1">
      <c r="A206" s="85">
        <v>9</v>
      </c>
      <c r="B206" s="266" t="s">
        <v>180</v>
      </c>
      <c r="C206" s="266"/>
      <c r="D206" s="266"/>
      <c r="E206" s="266"/>
      <c r="F206" s="266"/>
      <c r="G206" s="266"/>
      <c r="H206" s="266"/>
      <c r="I206" s="266"/>
      <c r="J206" s="267"/>
    </row>
    <row r="207" spans="1:10" ht="6" customHeight="1" thickBot="1">
      <c r="A207" s="24"/>
      <c r="B207" s="33"/>
      <c r="D207" s="32"/>
    </row>
    <row r="208" spans="1:10" ht="20.45" customHeight="1">
      <c r="A208" s="268">
        <v>9.1</v>
      </c>
      <c r="B208" s="54" t="s">
        <v>181</v>
      </c>
      <c r="D208" s="43" t="s">
        <v>173</v>
      </c>
      <c r="F208" s="270">
        <v>2</v>
      </c>
      <c r="G208" s="272" t="s">
        <v>45</v>
      </c>
      <c r="H208" s="277"/>
      <c r="J208" s="275">
        <f>H208*F208</f>
        <v>0</v>
      </c>
    </row>
    <row r="209" spans="1:10" ht="39" customHeight="1" thickBot="1">
      <c r="A209" s="269">
        <v>9.1</v>
      </c>
      <c r="B209" s="55" t="s">
        <v>182</v>
      </c>
      <c r="D209" s="100" t="s">
        <v>106</v>
      </c>
      <c r="F209" s="271"/>
      <c r="G209" s="272" t="s">
        <v>45</v>
      </c>
      <c r="H209" s="278"/>
      <c r="J209" s="276">
        <f>H209*F209</f>
        <v>0</v>
      </c>
    </row>
    <row r="210" spans="1:10" ht="4.1500000000000004" customHeight="1" thickBot="1">
      <c r="A210" s="24"/>
      <c r="B210" s="71"/>
      <c r="D210" s="32"/>
      <c r="H210" s="191"/>
      <c r="J210" s="75"/>
    </row>
    <row r="211" spans="1:10" ht="18" customHeight="1">
      <c r="A211" s="268">
        <v>9.1999999999999993</v>
      </c>
      <c r="B211" s="54" t="s">
        <v>183</v>
      </c>
      <c r="D211" s="43" t="s">
        <v>173</v>
      </c>
      <c r="F211" s="270">
        <v>4</v>
      </c>
      <c r="G211" s="272" t="s">
        <v>45</v>
      </c>
      <c r="H211" s="277"/>
      <c r="J211" s="275">
        <f>H211*F211</f>
        <v>0</v>
      </c>
    </row>
    <row r="212" spans="1:10" ht="18.95" customHeight="1" thickBot="1">
      <c r="A212" s="269">
        <v>9.1999999999999993</v>
      </c>
      <c r="B212" s="55" t="s">
        <v>184</v>
      </c>
      <c r="D212" s="100" t="s">
        <v>106</v>
      </c>
      <c r="F212" s="271"/>
      <c r="G212" s="272" t="s">
        <v>45</v>
      </c>
      <c r="H212" s="278"/>
      <c r="J212" s="276">
        <f>H212*F212</f>
        <v>0</v>
      </c>
    </row>
    <row r="213" spans="1:10" ht="4.1500000000000004" customHeight="1" thickBot="1">
      <c r="A213" s="24"/>
      <c r="B213" s="57"/>
      <c r="D213" s="32"/>
      <c r="H213"/>
    </row>
    <row r="214" spans="1:10" ht="18.75" customHeight="1">
      <c r="A214" s="268">
        <v>9.3000000000000007</v>
      </c>
      <c r="B214" s="54" t="s">
        <v>185</v>
      </c>
      <c r="D214" s="43" t="s">
        <v>173</v>
      </c>
      <c r="F214" s="270">
        <v>1</v>
      </c>
      <c r="G214" s="272" t="s">
        <v>45</v>
      </c>
      <c r="H214" s="277"/>
      <c r="J214" s="275">
        <f>H214*F214</f>
        <v>0</v>
      </c>
    </row>
    <row r="215" spans="1:10" ht="18.95" customHeight="1" thickBot="1">
      <c r="A215" s="269">
        <v>9.3000000000000007</v>
      </c>
      <c r="B215" s="55" t="s">
        <v>186</v>
      </c>
      <c r="D215" s="100" t="s">
        <v>106</v>
      </c>
      <c r="F215" s="271"/>
      <c r="G215" s="272" t="s">
        <v>45</v>
      </c>
      <c r="H215" s="278"/>
      <c r="J215" s="276">
        <f>H215*F215</f>
        <v>0</v>
      </c>
    </row>
    <row r="216" spans="1:10" ht="4.1500000000000004" customHeight="1" thickBot="1">
      <c r="A216" s="24"/>
      <c r="B216" s="57"/>
      <c r="D216" s="32"/>
      <c r="H216"/>
    </row>
    <row r="217" spans="1:10" ht="16.5" customHeight="1">
      <c r="A217" s="268">
        <v>9.4</v>
      </c>
      <c r="B217" s="54" t="s">
        <v>187</v>
      </c>
      <c r="D217" s="43" t="s">
        <v>173</v>
      </c>
      <c r="F217" s="270">
        <v>5</v>
      </c>
      <c r="G217" s="272" t="s">
        <v>45</v>
      </c>
      <c r="H217" s="277"/>
      <c r="J217" s="275">
        <f>H217*F217</f>
        <v>0</v>
      </c>
    </row>
    <row r="218" spans="1:10" ht="18.95" customHeight="1" thickBot="1">
      <c r="A218" s="269">
        <v>9.4</v>
      </c>
      <c r="B218" s="55" t="s">
        <v>188</v>
      </c>
      <c r="D218" s="100" t="s">
        <v>106</v>
      </c>
      <c r="F218" s="271"/>
      <c r="G218" s="272" t="s">
        <v>45</v>
      </c>
      <c r="H218" s="278"/>
      <c r="J218" s="276">
        <f>H218*F218</f>
        <v>0</v>
      </c>
    </row>
    <row r="219" spans="1:10" ht="4.1500000000000004" customHeight="1" thickBot="1">
      <c r="A219" s="24"/>
      <c r="B219" s="71"/>
      <c r="D219" s="32"/>
      <c r="H219" s="191"/>
      <c r="J219" s="75"/>
    </row>
    <row r="220" spans="1:10" ht="16.899999999999999">
      <c r="A220" s="268">
        <v>9.5</v>
      </c>
      <c r="B220" s="54" t="s">
        <v>189</v>
      </c>
      <c r="D220" s="43" t="s">
        <v>173</v>
      </c>
      <c r="F220" s="270">
        <v>5</v>
      </c>
      <c r="G220" s="272" t="s">
        <v>45</v>
      </c>
      <c r="H220" s="277"/>
      <c r="J220" s="275">
        <f>H220*F220</f>
        <v>0</v>
      </c>
    </row>
    <row r="221" spans="1:10" ht="18.95" customHeight="1" thickBot="1">
      <c r="A221" s="269">
        <v>9.5</v>
      </c>
      <c r="B221" s="55" t="s">
        <v>190</v>
      </c>
      <c r="D221" s="100" t="s">
        <v>106</v>
      </c>
      <c r="F221" s="271"/>
      <c r="G221" s="272" t="s">
        <v>45</v>
      </c>
      <c r="H221" s="278"/>
      <c r="J221" s="276">
        <f>H221*F221</f>
        <v>0</v>
      </c>
    </row>
    <row r="222" spans="1:10" ht="4.1500000000000004" customHeight="1" thickBot="1">
      <c r="A222" s="101"/>
      <c r="B222" s="37"/>
      <c r="D222" s="32"/>
      <c r="H222"/>
    </row>
    <row r="223" spans="1:10" ht="16.5" customHeight="1">
      <c r="A223" s="268">
        <v>9.6</v>
      </c>
      <c r="B223" s="54" t="s">
        <v>191</v>
      </c>
      <c r="D223" s="43" t="s">
        <v>173</v>
      </c>
      <c r="F223" s="270">
        <v>1</v>
      </c>
      <c r="G223" s="272" t="s">
        <v>45</v>
      </c>
      <c r="H223" s="277"/>
      <c r="J223" s="275">
        <f>H223*F223</f>
        <v>0</v>
      </c>
    </row>
    <row r="224" spans="1:10" ht="19.899999999999999" thickBot="1">
      <c r="A224" s="269">
        <v>9.6</v>
      </c>
      <c r="B224" s="55" t="s">
        <v>192</v>
      </c>
      <c r="D224" s="100" t="s">
        <v>106</v>
      </c>
      <c r="F224" s="271"/>
      <c r="G224" s="272" t="s">
        <v>45</v>
      </c>
      <c r="H224" s="278"/>
      <c r="J224" s="276">
        <f>H224*F224</f>
        <v>0</v>
      </c>
    </row>
    <row r="225" spans="1:10" ht="6.95" customHeight="1" thickBot="1">
      <c r="A225" s="24"/>
      <c r="B225" s="33"/>
      <c r="D225" s="32"/>
    </row>
    <row r="226" spans="1:10" ht="18" customHeight="1" thickBot="1">
      <c r="A226" s="24"/>
      <c r="B226" s="33"/>
      <c r="D226" s="32"/>
      <c r="F226" s="255" t="s">
        <v>193</v>
      </c>
      <c r="G226" s="256"/>
      <c r="H226" s="257"/>
      <c r="J226" s="51">
        <f>SUM(J208:J224)</f>
        <v>0</v>
      </c>
    </row>
    <row r="227" spans="1:10" ht="9.9499999999999993" customHeight="1" thickBot="1">
      <c r="A227" s="24"/>
      <c r="B227" s="33"/>
      <c r="D227" s="32"/>
    </row>
    <row r="228" spans="1:10" ht="17.25" customHeight="1" thickBot="1">
      <c r="A228" s="85">
        <v>10</v>
      </c>
      <c r="B228" s="266" t="s">
        <v>194</v>
      </c>
      <c r="C228" s="266"/>
      <c r="D228" s="266"/>
      <c r="E228" s="266"/>
      <c r="F228" s="266"/>
      <c r="G228" s="266"/>
      <c r="H228" s="266"/>
      <c r="I228" s="266"/>
      <c r="J228" s="267"/>
    </row>
    <row r="229" spans="1:10" ht="5.25" customHeight="1" thickBot="1">
      <c r="A229" s="24"/>
      <c r="B229" s="33"/>
    </row>
    <row r="230" spans="1:10" ht="15.75" customHeight="1">
      <c r="A230" s="268">
        <v>10.1</v>
      </c>
      <c r="B230" s="54" t="s">
        <v>195</v>
      </c>
      <c r="D230" s="43" t="s">
        <v>112</v>
      </c>
      <c r="F230" s="270">
        <f>7.9+4.65+3.25</f>
        <v>15.8</v>
      </c>
      <c r="G230" s="272" t="s">
        <v>45</v>
      </c>
      <c r="H230" s="277"/>
      <c r="J230" s="275">
        <f>H230*F230</f>
        <v>0</v>
      </c>
    </row>
    <row r="231" spans="1:10" ht="20.25" customHeight="1" thickBot="1">
      <c r="A231" s="269">
        <v>10.1</v>
      </c>
      <c r="B231" s="55" t="s">
        <v>196</v>
      </c>
      <c r="D231" s="100" t="s">
        <v>114</v>
      </c>
      <c r="F231" s="271"/>
      <c r="G231" s="272" t="s">
        <v>45</v>
      </c>
      <c r="H231" s="278"/>
      <c r="J231" s="276">
        <f>H231*F231</f>
        <v>0</v>
      </c>
    </row>
    <row r="232" spans="1:10" ht="4.1500000000000004" customHeight="1" thickBot="1">
      <c r="A232" s="24"/>
      <c r="B232" s="46"/>
      <c r="D232" s="32"/>
      <c r="H232" s="191"/>
      <c r="J232" s="75"/>
    </row>
    <row r="233" spans="1:10" ht="15.75" customHeight="1">
      <c r="A233" s="268">
        <v>10.199999999999999</v>
      </c>
      <c r="B233" s="54" t="s">
        <v>197</v>
      </c>
      <c r="D233" s="43" t="s">
        <v>112</v>
      </c>
      <c r="F233" s="270">
        <v>6</v>
      </c>
      <c r="G233" s="272" t="s">
        <v>45</v>
      </c>
      <c r="H233" s="277"/>
      <c r="J233" s="275">
        <f>H233*F233</f>
        <v>0</v>
      </c>
    </row>
    <row r="234" spans="1:10" ht="20.25" customHeight="1" thickBot="1">
      <c r="A234" s="269">
        <v>10.1</v>
      </c>
      <c r="B234" s="55" t="s">
        <v>198</v>
      </c>
      <c r="D234" s="100" t="s">
        <v>114</v>
      </c>
      <c r="F234" s="271"/>
      <c r="G234" s="272" t="s">
        <v>45</v>
      </c>
      <c r="H234" s="278"/>
      <c r="J234" s="276">
        <f>H234*F234</f>
        <v>0</v>
      </c>
    </row>
    <row r="235" spans="1:10" ht="4.1500000000000004" customHeight="1" thickBot="1">
      <c r="A235" s="24"/>
      <c r="B235" s="46"/>
      <c r="D235" s="32"/>
      <c r="H235"/>
    </row>
    <row r="236" spans="1:10" ht="16.5" customHeight="1">
      <c r="A236" s="268">
        <v>10.3</v>
      </c>
      <c r="B236" s="54" t="s">
        <v>199</v>
      </c>
      <c r="D236" s="43" t="s">
        <v>112</v>
      </c>
      <c r="F236" s="270">
        <v>3</v>
      </c>
      <c r="G236" s="272" t="s">
        <v>45</v>
      </c>
      <c r="H236" s="277"/>
      <c r="J236" s="275">
        <f>H236*F236</f>
        <v>0</v>
      </c>
    </row>
    <row r="237" spans="1:10" ht="17.45" thickBot="1">
      <c r="A237" s="269">
        <v>10.199999999999999</v>
      </c>
      <c r="B237" s="102" t="s">
        <v>200</v>
      </c>
      <c r="D237" s="100" t="s">
        <v>114</v>
      </c>
      <c r="F237" s="271"/>
      <c r="G237" s="272" t="s">
        <v>45</v>
      </c>
      <c r="H237" s="278"/>
      <c r="J237" s="276">
        <f>H237*F237</f>
        <v>0</v>
      </c>
    </row>
    <row r="238" spans="1:10" ht="4.1500000000000004" customHeight="1" thickBot="1">
      <c r="A238" s="24"/>
      <c r="B238" s="55"/>
      <c r="D238" s="32"/>
      <c r="H238"/>
    </row>
    <row r="239" spans="1:10" ht="16.5" customHeight="1">
      <c r="A239" s="268">
        <v>10.4</v>
      </c>
      <c r="B239" s="54" t="s">
        <v>201</v>
      </c>
      <c r="D239" s="43" t="s">
        <v>112</v>
      </c>
      <c r="F239" s="270">
        <v>11.6</v>
      </c>
      <c r="G239" s="272" t="s">
        <v>45</v>
      </c>
      <c r="H239" s="277"/>
      <c r="J239" s="275">
        <f>H239*F239</f>
        <v>0</v>
      </c>
    </row>
    <row r="240" spans="1:10" ht="18" customHeight="1" thickBot="1">
      <c r="A240" s="269">
        <v>10.199999999999999</v>
      </c>
      <c r="B240" s="102" t="s">
        <v>202</v>
      </c>
      <c r="D240" s="100" t="s">
        <v>114</v>
      </c>
      <c r="F240" s="271"/>
      <c r="G240" s="272" t="s">
        <v>45</v>
      </c>
      <c r="H240" s="278"/>
      <c r="J240" s="276">
        <f>H240*F240</f>
        <v>0</v>
      </c>
    </row>
    <row r="241" spans="1:10" ht="4.1500000000000004" customHeight="1" thickBot="1">
      <c r="A241" s="24"/>
      <c r="B241" s="46"/>
      <c r="D241" s="32"/>
      <c r="H241" s="191"/>
      <c r="J241" s="75"/>
    </row>
    <row r="242" spans="1:10" ht="16.5" customHeight="1">
      <c r="A242" s="268">
        <v>10.5</v>
      </c>
      <c r="B242" s="54" t="s">
        <v>203</v>
      </c>
      <c r="D242" s="43" t="s">
        <v>173</v>
      </c>
      <c r="F242" s="270">
        <v>5</v>
      </c>
      <c r="G242" s="272" t="s">
        <v>45</v>
      </c>
      <c r="H242" s="277"/>
      <c r="J242" s="275">
        <f>H242*F242</f>
        <v>0</v>
      </c>
    </row>
    <row r="243" spans="1:10" ht="18" customHeight="1" thickBot="1">
      <c r="A243" s="269">
        <v>10.199999999999999</v>
      </c>
      <c r="B243" s="102" t="s">
        <v>204</v>
      </c>
      <c r="D243" s="100" t="s">
        <v>106</v>
      </c>
      <c r="F243" s="271"/>
      <c r="G243" s="272" t="s">
        <v>45</v>
      </c>
      <c r="H243" s="278"/>
      <c r="J243" s="276">
        <f>H243*F243</f>
        <v>0</v>
      </c>
    </row>
    <row r="244" spans="1:10" ht="4.1500000000000004" customHeight="1" thickBot="1">
      <c r="A244" s="24"/>
      <c r="B244" s="46"/>
      <c r="D244" s="32"/>
      <c r="H244"/>
    </row>
    <row r="245" spans="1:10" ht="16.5" customHeight="1">
      <c r="A245" s="268">
        <v>10.6</v>
      </c>
      <c r="B245" s="54" t="s">
        <v>205</v>
      </c>
      <c r="D245" s="43" t="s">
        <v>112</v>
      </c>
      <c r="F245" s="270">
        <v>15.8</v>
      </c>
      <c r="G245" s="272" t="s">
        <v>45</v>
      </c>
      <c r="H245" s="277"/>
      <c r="J245" s="275">
        <f>H245*F245</f>
        <v>0</v>
      </c>
    </row>
    <row r="246" spans="1:10" ht="18.600000000000001" thickBot="1">
      <c r="A246" s="269">
        <v>10.199999999999999</v>
      </c>
      <c r="B246" s="102" t="s">
        <v>206</v>
      </c>
      <c r="D246" s="100" t="s">
        <v>114</v>
      </c>
      <c r="F246" s="271"/>
      <c r="G246" s="272" t="s">
        <v>45</v>
      </c>
      <c r="H246" s="278"/>
      <c r="J246" s="276">
        <f>H246*F246</f>
        <v>0</v>
      </c>
    </row>
    <row r="247" spans="1:10" ht="4.1500000000000004" customHeight="1" thickBot="1">
      <c r="A247" s="24"/>
      <c r="B247" s="46"/>
      <c r="D247" s="32"/>
      <c r="H247"/>
    </row>
    <row r="248" spans="1:10" s="75" customFormat="1" ht="18.95" customHeight="1">
      <c r="A248" s="279">
        <v>10.7</v>
      </c>
      <c r="B248" s="54" t="s">
        <v>207</v>
      </c>
      <c r="D248" s="103" t="s">
        <v>208</v>
      </c>
      <c r="F248" s="281">
        <f>F230*0.7+F239+F245*0.2+F233*0.5+F236*0.2</f>
        <v>29.42</v>
      </c>
      <c r="G248" s="283" t="s">
        <v>45</v>
      </c>
      <c r="H248" s="277"/>
      <c r="J248" s="275">
        <f>H248*F248</f>
        <v>0</v>
      </c>
    </row>
    <row r="249" spans="1:10" s="75" customFormat="1" ht="18.95" customHeight="1" thickBot="1">
      <c r="A249" s="280">
        <v>8.1</v>
      </c>
      <c r="B249" s="102" t="s">
        <v>209</v>
      </c>
      <c r="D249" s="104" t="s">
        <v>210</v>
      </c>
      <c r="F249" s="282"/>
      <c r="G249" s="283" t="s">
        <v>45</v>
      </c>
      <c r="H249" s="278"/>
      <c r="J249" s="276">
        <f>H249*F249</f>
        <v>0</v>
      </c>
    </row>
    <row r="250" spans="1:10" s="75" customFormat="1" ht="7.15" customHeight="1" thickBot="1">
      <c r="A250" s="105"/>
      <c r="B250" s="106"/>
      <c r="D250" s="107"/>
      <c r="F250" s="79"/>
      <c r="G250" s="79"/>
      <c r="H250" s="108"/>
      <c r="J250" s="109"/>
    </row>
    <row r="251" spans="1:10" ht="18" customHeight="1" thickBot="1">
      <c r="A251" s="24"/>
      <c r="B251" s="33"/>
      <c r="F251" s="255" t="s">
        <v>211</v>
      </c>
      <c r="G251" s="256"/>
      <c r="H251" s="257"/>
      <c r="J251" s="51">
        <f>SUM(J230:J249)</f>
        <v>0</v>
      </c>
    </row>
    <row r="252" spans="1:10" ht="9.9499999999999993" customHeight="1" thickBot="1">
      <c r="A252" s="24"/>
      <c r="B252" s="33"/>
      <c r="F252" s="28"/>
      <c r="G252" s="32"/>
      <c r="H252" s="32"/>
    </row>
    <row r="253" spans="1:10" ht="18" customHeight="1" thickBot="1">
      <c r="A253" s="85">
        <v>11</v>
      </c>
      <c r="B253" s="266" t="s">
        <v>212</v>
      </c>
      <c r="C253" s="266"/>
      <c r="D253" s="266"/>
      <c r="E253" s="266"/>
      <c r="F253" s="266"/>
      <c r="G253" s="266"/>
      <c r="H253" s="266"/>
      <c r="I253" s="266"/>
      <c r="J253" s="267"/>
    </row>
    <row r="254" spans="1:10" ht="4.5" customHeight="1">
      <c r="A254" s="24"/>
      <c r="B254" s="110"/>
      <c r="D254" s="32"/>
    </row>
    <row r="255" spans="1:10" ht="16.5" customHeight="1">
      <c r="B255" s="24" t="s">
        <v>213</v>
      </c>
      <c r="D255" s="32"/>
    </row>
    <row r="256" spans="1:10" ht="19.899999999999999" customHeight="1">
      <c r="B256" s="24" t="s">
        <v>214</v>
      </c>
      <c r="D256" s="32"/>
    </row>
    <row r="257" spans="1:10" ht="6.6" customHeight="1" thickBot="1">
      <c r="A257" s="24"/>
      <c r="B257" s="110"/>
      <c r="D257" s="32"/>
    </row>
    <row r="258" spans="1:10" ht="18" customHeight="1">
      <c r="A258" s="268">
        <v>11.1</v>
      </c>
      <c r="B258" s="111" t="s">
        <v>215</v>
      </c>
      <c r="D258" s="112" t="s">
        <v>44</v>
      </c>
      <c r="F258" s="270">
        <v>1</v>
      </c>
      <c r="G258" s="272" t="s">
        <v>45</v>
      </c>
      <c r="H258" s="273">
        <f>'El-works-#1-3'!F31</f>
        <v>0</v>
      </c>
      <c r="J258" s="275">
        <f>H258*F258</f>
        <v>0</v>
      </c>
    </row>
    <row r="259" spans="1:10" ht="18.75" customHeight="1" thickBot="1">
      <c r="A259" s="269">
        <v>11.1</v>
      </c>
      <c r="B259" s="113" t="s">
        <v>216</v>
      </c>
      <c r="D259" s="114" t="s">
        <v>47</v>
      </c>
      <c r="F259" s="271">
        <v>1</v>
      </c>
      <c r="G259" s="272" t="s">
        <v>45</v>
      </c>
      <c r="H259" s="274"/>
      <c r="J259" s="276">
        <f>H259*F259</f>
        <v>0</v>
      </c>
    </row>
    <row r="260" spans="1:10" ht="4.9000000000000004" customHeight="1" thickBot="1">
      <c r="A260" s="41"/>
      <c r="B260" s="72"/>
      <c r="D260" s="115"/>
      <c r="F260" s="32"/>
      <c r="G260" s="32"/>
      <c r="H260" s="74"/>
      <c r="J260" s="74"/>
    </row>
    <row r="261" spans="1:10" ht="16.5" customHeight="1" thickBot="1">
      <c r="A261" s="24"/>
      <c r="B261" s="33"/>
      <c r="D261" s="32"/>
      <c r="F261" s="255" t="s">
        <v>217</v>
      </c>
      <c r="G261" s="256"/>
      <c r="H261" s="257"/>
      <c r="J261" s="51">
        <f>J258</f>
        <v>0</v>
      </c>
    </row>
    <row r="262" spans="1:10" ht="9.9499999999999993" customHeight="1" thickBot="1">
      <c r="A262" s="24"/>
      <c r="B262" s="33"/>
      <c r="D262" s="32"/>
    </row>
    <row r="263" spans="1:10" ht="18.95" customHeight="1" thickBot="1">
      <c r="A263" s="85">
        <v>12</v>
      </c>
      <c r="B263" s="266" t="s">
        <v>218</v>
      </c>
      <c r="C263" s="266"/>
      <c r="D263" s="266"/>
      <c r="E263" s="266"/>
      <c r="F263" s="266"/>
      <c r="G263" s="266"/>
      <c r="H263" s="266"/>
      <c r="I263" s="266"/>
      <c r="J263" s="267"/>
    </row>
    <row r="264" spans="1:10" ht="6.6" customHeight="1" thickBot="1">
      <c r="A264" s="24"/>
      <c r="B264" s="33"/>
      <c r="D264" s="32"/>
    </row>
    <row r="265" spans="1:10" ht="18" customHeight="1">
      <c r="A265" s="268">
        <v>12.1</v>
      </c>
      <c r="B265" s="111" t="s">
        <v>219</v>
      </c>
      <c r="D265" s="112" t="s">
        <v>44</v>
      </c>
      <c r="F265" s="270">
        <v>1</v>
      </c>
      <c r="G265" s="272" t="s">
        <v>45</v>
      </c>
      <c r="H265" s="273">
        <f>'Water Sanitation-#1-3'!F68</f>
        <v>0</v>
      </c>
      <c r="J265" s="275">
        <f>H265*F265</f>
        <v>0</v>
      </c>
    </row>
    <row r="266" spans="1:10" ht="18" customHeight="1" thickBot="1">
      <c r="A266" s="269">
        <v>12.1</v>
      </c>
      <c r="B266" s="113" t="s">
        <v>220</v>
      </c>
      <c r="D266" s="114" t="s">
        <v>47</v>
      </c>
      <c r="F266" s="271">
        <v>1</v>
      </c>
      <c r="G266" s="272" t="s">
        <v>45</v>
      </c>
      <c r="H266" s="274"/>
      <c r="J266" s="276">
        <f>H266*F266</f>
        <v>0</v>
      </c>
    </row>
    <row r="267" spans="1:10" ht="7.15" customHeight="1" thickBot="1">
      <c r="A267" s="41"/>
      <c r="B267" s="72"/>
      <c r="D267" s="115"/>
      <c r="F267" s="32"/>
      <c r="G267" s="32"/>
      <c r="H267" s="74"/>
      <c r="J267" s="74"/>
    </row>
    <row r="268" spans="1:10" ht="18" customHeight="1" thickBot="1">
      <c r="A268" s="24"/>
      <c r="B268" s="33"/>
      <c r="D268" s="32"/>
      <c r="F268" s="255" t="s">
        <v>221</v>
      </c>
      <c r="G268" s="256"/>
      <c r="H268" s="257"/>
      <c r="J268" s="51">
        <f>J265</f>
        <v>0</v>
      </c>
    </row>
    <row r="269" spans="1:10" ht="18" customHeight="1">
      <c r="A269" s="24"/>
      <c r="B269" s="33"/>
      <c r="F269" s="28"/>
      <c r="G269" s="32"/>
      <c r="H269" s="32"/>
    </row>
    <row r="270" spans="1:10" ht="18" customHeight="1">
      <c r="A270" s="24"/>
      <c r="B270" s="33"/>
      <c r="F270" s="28"/>
      <c r="G270" s="32"/>
      <c r="H270" s="32"/>
    </row>
    <row r="271" spans="1:10" ht="18" customHeight="1">
      <c r="A271" s="24"/>
      <c r="B271" s="33"/>
      <c r="F271" s="28"/>
      <c r="G271" s="32"/>
      <c r="H271" s="32"/>
    </row>
    <row r="272" spans="1:10" ht="18" customHeight="1">
      <c r="A272" s="24"/>
      <c r="B272" s="33"/>
      <c r="F272" s="28"/>
      <c r="G272" s="32"/>
      <c r="H272" s="32"/>
    </row>
    <row r="273" spans="1:10" ht="18" customHeight="1">
      <c r="A273" s="24"/>
      <c r="B273" s="33"/>
      <c r="F273" s="28"/>
      <c r="G273" s="32"/>
      <c r="H273" s="32"/>
    </row>
    <row r="274" spans="1:10" ht="18" customHeight="1">
      <c r="A274" s="24"/>
      <c r="B274" s="33"/>
      <c r="F274" s="28"/>
      <c r="G274" s="32"/>
      <c r="H274" s="32"/>
    </row>
    <row r="275" spans="1:10" s="116" customFormat="1" ht="24.95" customHeight="1">
      <c r="A275" s="24"/>
      <c r="B275" s="33"/>
      <c r="C275" s="2"/>
      <c r="D275" s="2"/>
      <c r="E275" s="2"/>
      <c r="F275" s="28"/>
      <c r="G275" s="32"/>
      <c r="H275" s="32"/>
      <c r="I275" s="2"/>
      <c r="J275" s="2"/>
    </row>
    <row r="276" spans="1:10" ht="17.45" thickBot="1">
      <c r="A276" s="24"/>
      <c r="B276" s="33"/>
      <c r="F276" s="28"/>
      <c r="G276" s="32"/>
      <c r="H276" s="32"/>
    </row>
    <row r="277" spans="1:10" ht="31.9" customHeight="1" thickBot="1">
      <c r="A277" s="258" t="s">
        <v>222</v>
      </c>
      <c r="B277" s="259"/>
      <c r="C277" s="259"/>
      <c r="D277" s="259"/>
      <c r="E277" s="259"/>
      <c r="F277" s="259"/>
      <c r="G277" s="259"/>
      <c r="H277" s="259"/>
      <c r="I277" s="259"/>
      <c r="J277" s="260"/>
    </row>
    <row r="278" spans="1:10" ht="9.6" customHeight="1" thickBot="1">
      <c r="A278" s="117"/>
      <c r="B278" s="8"/>
    </row>
    <row r="279" spans="1:10" ht="32.1" customHeight="1">
      <c r="A279" s="118">
        <v>1</v>
      </c>
      <c r="B279" s="261" t="s">
        <v>223</v>
      </c>
      <c r="C279" s="261"/>
      <c r="D279" s="262"/>
      <c r="F279" s="263" t="s">
        <v>224</v>
      </c>
      <c r="G279" s="264"/>
      <c r="H279" s="265"/>
      <c r="J279" s="119">
        <f>J40</f>
        <v>0</v>
      </c>
    </row>
    <row r="280" spans="1:10" ht="32.1" customHeight="1">
      <c r="A280" s="120">
        <v>2</v>
      </c>
      <c r="B280" s="250" t="s">
        <v>225</v>
      </c>
      <c r="C280" s="250"/>
      <c r="D280" s="251"/>
      <c r="F280" s="252" t="s">
        <v>226</v>
      </c>
      <c r="G280" s="253"/>
      <c r="H280" s="254"/>
      <c r="J280" s="119">
        <f>J70</f>
        <v>0</v>
      </c>
    </row>
    <row r="281" spans="1:10" ht="32.1" customHeight="1">
      <c r="A281" s="120">
        <v>3</v>
      </c>
      <c r="B281" s="250" t="s">
        <v>227</v>
      </c>
      <c r="C281" s="250"/>
      <c r="D281" s="251"/>
      <c r="F281" s="252" t="s">
        <v>228</v>
      </c>
      <c r="G281" s="253"/>
      <c r="H281" s="254"/>
      <c r="J281" s="119">
        <f>J85</f>
        <v>0</v>
      </c>
    </row>
    <row r="282" spans="1:10" ht="32.1" customHeight="1">
      <c r="A282" s="120">
        <v>4</v>
      </c>
      <c r="B282" s="250" t="s">
        <v>229</v>
      </c>
      <c r="C282" s="250"/>
      <c r="D282" s="251"/>
      <c r="F282" s="252" t="s">
        <v>230</v>
      </c>
      <c r="G282" s="253"/>
      <c r="H282" s="254"/>
      <c r="J282" s="119">
        <f>J95</f>
        <v>0</v>
      </c>
    </row>
    <row r="283" spans="1:10" ht="32.1" customHeight="1">
      <c r="A283" s="120">
        <v>5</v>
      </c>
      <c r="B283" s="250" t="s">
        <v>231</v>
      </c>
      <c r="C283" s="250"/>
      <c r="D283" s="251"/>
      <c r="F283" s="252" t="s">
        <v>232</v>
      </c>
      <c r="G283" s="253"/>
      <c r="H283" s="254"/>
      <c r="J283" s="119">
        <f>J129</f>
        <v>0</v>
      </c>
    </row>
    <row r="284" spans="1:10" ht="32.1" customHeight="1">
      <c r="A284" s="120">
        <v>6</v>
      </c>
      <c r="B284" s="250" t="s">
        <v>233</v>
      </c>
      <c r="C284" s="250"/>
      <c r="D284" s="251"/>
      <c r="F284" s="252" t="s">
        <v>234</v>
      </c>
      <c r="G284" s="253"/>
      <c r="H284" s="254"/>
      <c r="J284" s="119">
        <f>J139</f>
        <v>0</v>
      </c>
    </row>
    <row r="285" spans="1:10" ht="32.1" customHeight="1">
      <c r="A285" s="120">
        <v>7</v>
      </c>
      <c r="B285" s="250" t="s">
        <v>235</v>
      </c>
      <c r="C285" s="250"/>
      <c r="D285" s="251"/>
      <c r="F285" s="252" t="s">
        <v>236</v>
      </c>
      <c r="G285" s="253"/>
      <c r="H285" s="254"/>
      <c r="J285" s="119">
        <f>J161</f>
        <v>0</v>
      </c>
    </row>
    <row r="286" spans="1:10" ht="32.1" customHeight="1">
      <c r="A286" s="120">
        <v>8</v>
      </c>
      <c r="B286" s="250" t="s">
        <v>237</v>
      </c>
      <c r="C286" s="250"/>
      <c r="D286" s="251"/>
      <c r="F286" s="252" t="s">
        <v>238</v>
      </c>
      <c r="G286" s="253"/>
      <c r="H286" s="254"/>
      <c r="J286" s="119">
        <f>J204</f>
        <v>0</v>
      </c>
    </row>
    <row r="287" spans="1:10" ht="32.1" customHeight="1">
      <c r="A287" s="120">
        <v>9</v>
      </c>
      <c r="B287" s="250" t="s">
        <v>180</v>
      </c>
      <c r="C287" s="250"/>
      <c r="D287" s="251"/>
      <c r="F287" s="252" t="s">
        <v>239</v>
      </c>
      <c r="G287" s="253"/>
      <c r="H287" s="254"/>
      <c r="J287" s="119">
        <f>J226</f>
        <v>0</v>
      </c>
    </row>
    <row r="288" spans="1:10" ht="32.1" customHeight="1">
      <c r="A288" s="120">
        <v>10</v>
      </c>
      <c r="B288" s="250" t="s">
        <v>240</v>
      </c>
      <c r="C288" s="250"/>
      <c r="D288" s="251"/>
      <c r="F288" s="252" t="s">
        <v>241</v>
      </c>
      <c r="G288" s="253"/>
      <c r="H288" s="254"/>
      <c r="J288" s="119">
        <f>J251</f>
        <v>0</v>
      </c>
    </row>
    <row r="289" spans="1:10" ht="22.9">
      <c r="A289" s="120">
        <v>11</v>
      </c>
      <c r="B289" s="250" t="s">
        <v>242</v>
      </c>
      <c r="C289" s="250"/>
      <c r="D289" s="251"/>
      <c r="F289" s="252" t="s">
        <v>243</v>
      </c>
      <c r="G289" s="253"/>
      <c r="H289" s="254"/>
      <c r="J289" s="119">
        <f>J261</f>
        <v>0</v>
      </c>
    </row>
    <row r="290" spans="1:10" ht="23.45" thickBot="1">
      <c r="A290" s="121">
        <v>12</v>
      </c>
      <c r="B290" s="236" t="s">
        <v>244</v>
      </c>
      <c r="C290" s="236"/>
      <c r="D290" s="237"/>
      <c r="F290" s="238" t="s">
        <v>245</v>
      </c>
      <c r="G290" s="239"/>
      <c r="H290" s="240"/>
      <c r="J290" s="119">
        <f>J265</f>
        <v>0</v>
      </c>
    </row>
    <row r="291" spans="1:10" ht="15.6" thickBot="1"/>
    <row r="292" spans="1:10" ht="37.5" customHeight="1" thickBot="1">
      <c r="D292" s="241" t="s">
        <v>246</v>
      </c>
      <c r="E292" s="242"/>
      <c r="F292" s="242"/>
      <c r="G292" s="242"/>
      <c r="H292" s="243"/>
      <c r="J292" s="122">
        <f>ROUNDUP((J280+J281+J282+J283+J284+J285+J286+J287+J288+J289+J290+J279),2)</f>
        <v>0</v>
      </c>
    </row>
    <row r="293" spans="1:10" ht="10.15" customHeight="1" thickBot="1">
      <c r="D293" s="123"/>
      <c r="E293" s="124"/>
      <c r="F293" s="124"/>
      <c r="G293" s="124"/>
      <c r="H293" s="125"/>
      <c r="J293" s="126"/>
    </row>
    <row r="294" spans="1:10" ht="70.150000000000006" customHeight="1" thickBot="1">
      <c r="D294" s="244" t="s">
        <v>247</v>
      </c>
      <c r="E294" s="245"/>
      <c r="F294" s="246"/>
      <c r="G294" s="127"/>
      <c r="H294" s="128">
        <v>1.4999999999999999E-2</v>
      </c>
      <c r="J294" s="129">
        <f>J292*H294</f>
        <v>0</v>
      </c>
    </row>
    <row r="295" spans="1:10" ht="12" customHeight="1" thickBot="1">
      <c r="D295" s="123"/>
      <c r="E295" s="124"/>
      <c r="F295" s="124"/>
      <c r="G295" s="124"/>
      <c r="H295" s="130"/>
      <c r="J295" s="131"/>
    </row>
    <row r="296" spans="1:10" ht="58.9" customHeight="1" thickBot="1">
      <c r="D296" s="230" t="s">
        <v>248</v>
      </c>
      <c r="E296" s="231"/>
      <c r="F296" s="231"/>
      <c r="G296" s="231"/>
      <c r="H296" s="232"/>
      <c r="J296" s="129">
        <f>J294+J292</f>
        <v>0</v>
      </c>
    </row>
    <row r="297" spans="1:10" ht="10.15" customHeight="1" thickBot="1">
      <c r="H297" s="132"/>
      <c r="J297" s="131"/>
    </row>
    <row r="298" spans="1:10" ht="58.5" customHeight="1" thickBot="1">
      <c r="D298" s="247" t="s">
        <v>249</v>
      </c>
      <c r="E298" s="248"/>
      <c r="F298" s="249"/>
      <c r="G298" s="133"/>
      <c r="H298" s="128">
        <v>0.08</v>
      </c>
      <c r="I298" s="134"/>
      <c r="J298" s="129">
        <f>J292*H298</f>
        <v>0</v>
      </c>
    </row>
    <row r="299" spans="1:10" ht="10.15" customHeight="1" thickBot="1">
      <c r="D299" s="135"/>
      <c r="E299" s="135"/>
      <c r="F299" s="135"/>
      <c r="G299" s="135"/>
      <c r="H299" s="130"/>
      <c r="I299" s="135"/>
      <c r="J299" s="131"/>
    </row>
    <row r="300" spans="1:10" ht="40.15" customHeight="1" thickBot="1">
      <c r="D300" s="230" t="s">
        <v>248</v>
      </c>
      <c r="E300" s="231"/>
      <c r="F300" s="231"/>
      <c r="G300" s="231"/>
      <c r="H300" s="232"/>
      <c r="I300" s="135"/>
      <c r="J300" s="129">
        <f>J298+J292</f>
        <v>0</v>
      </c>
    </row>
    <row r="301" spans="1:10" ht="10.15" customHeight="1" thickBot="1">
      <c r="J301" s="131"/>
    </row>
    <row r="302" spans="1:10" ht="40.15" customHeight="1" thickBot="1">
      <c r="D302" s="233" t="s">
        <v>250</v>
      </c>
      <c r="E302" s="234"/>
      <c r="F302" s="235"/>
      <c r="G302" s="136"/>
      <c r="H302" s="128">
        <v>0.1</v>
      </c>
      <c r="I302" s="135"/>
      <c r="J302" s="129">
        <f>J300*H302</f>
        <v>0</v>
      </c>
    </row>
    <row r="303" spans="1:10" ht="10.15" customHeight="1" thickBot="1">
      <c r="D303" s="135"/>
      <c r="E303" s="135"/>
      <c r="F303" s="135"/>
      <c r="G303" s="135"/>
      <c r="H303" s="135"/>
      <c r="I303" s="135"/>
      <c r="J303" s="131"/>
    </row>
    <row r="304" spans="1:10" ht="40.15" customHeight="1" thickBot="1">
      <c r="D304" s="230" t="s">
        <v>251</v>
      </c>
      <c r="E304" s="231"/>
      <c r="F304" s="231"/>
      <c r="G304" s="231"/>
      <c r="H304" s="232"/>
      <c r="I304" s="135"/>
      <c r="J304" s="129">
        <f>J302+J300</f>
        <v>0</v>
      </c>
    </row>
    <row r="305" spans="2:10" ht="10.15" customHeight="1" thickBot="1">
      <c r="J305" s="137"/>
    </row>
    <row r="306" spans="2:10" ht="40.15" customHeight="1" thickBot="1">
      <c r="D306" s="230" t="s">
        <v>252</v>
      </c>
      <c r="E306" s="231"/>
      <c r="F306" s="231"/>
      <c r="G306" s="231"/>
      <c r="H306" s="232"/>
      <c r="I306" s="135"/>
      <c r="J306" s="129">
        <f>J304*0.18</f>
        <v>0</v>
      </c>
    </row>
    <row r="307" spans="2:10" ht="8.4499999999999993" customHeight="1" thickBot="1">
      <c r="J307" s="137"/>
    </row>
    <row r="308" spans="2:10" ht="40.15" customHeight="1" thickBot="1">
      <c r="D308" s="230" t="s">
        <v>251</v>
      </c>
      <c r="E308" s="231"/>
      <c r="F308" s="231"/>
      <c r="G308" s="231"/>
      <c r="H308" s="232"/>
      <c r="I308" s="135"/>
      <c r="J308" s="129">
        <f>J306+J304</f>
        <v>0</v>
      </c>
    </row>
    <row r="310" spans="2:10" ht="15.6" thickBot="1">
      <c r="B310" s="138" t="s">
        <v>253</v>
      </c>
    </row>
    <row r="311" spans="2:10" ht="15.6" thickTop="1">
      <c r="J311" s="139"/>
    </row>
    <row r="319" spans="2:10" ht="18.75" customHeight="1"/>
    <row r="320" spans="2:10" ht="20.45">
      <c r="B320" s="140"/>
      <c r="D320" s="140"/>
    </row>
    <row r="322" ht="21" customHeight="1"/>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7"/>
  <sheetViews>
    <sheetView topLeftCell="A21" zoomScaleNormal="100" workbookViewId="0">
      <selection activeCell="E28" sqref="E6:E29"/>
    </sheetView>
  </sheetViews>
  <sheetFormatPr defaultColWidth="9.140625" defaultRowHeight="13.15"/>
  <cols>
    <col min="1" max="1" width="5.140625" style="156" customWidth="1"/>
    <col min="2" max="2" width="72.140625" style="155" customWidth="1"/>
    <col min="3" max="3" width="11" style="156" bestFit="1" customWidth="1"/>
    <col min="4" max="4" width="13.7109375" style="141" customWidth="1"/>
    <col min="5" max="5" width="14.140625" style="141" bestFit="1" customWidth="1"/>
    <col min="6" max="6" width="15" style="141" bestFit="1" customWidth="1"/>
    <col min="7" max="256" width="9.140625" style="141"/>
    <col min="257" max="257" width="5.140625" style="141" customWidth="1"/>
    <col min="258" max="258" width="72.140625" style="141" customWidth="1"/>
    <col min="259" max="259" width="11" style="141" bestFit="1" customWidth="1"/>
    <col min="260" max="260" width="13.7109375" style="141" customWidth="1"/>
    <col min="261" max="261" width="14.140625" style="141" bestFit="1" customWidth="1"/>
    <col min="262" max="262" width="15" style="141" bestFit="1" customWidth="1"/>
    <col min="263" max="512" width="9.140625" style="141"/>
    <col min="513" max="513" width="5.140625" style="141" customWidth="1"/>
    <col min="514" max="514" width="72.140625" style="141" customWidth="1"/>
    <col min="515" max="515" width="11" style="141" bestFit="1" customWidth="1"/>
    <col min="516" max="516" width="13.7109375" style="141" customWidth="1"/>
    <col min="517" max="517" width="14.140625" style="141" bestFit="1" customWidth="1"/>
    <col min="518" max="518" width="15" style="141" bestFit="1" customWidth="1"/>
    <col min="519" max="768" width="9.140625" style="141"/>
    <col min="769" max="769" width="5.140625" style="141" customWidth="1"/>
    <col min="770" max="770" width="72.140625" style="141" customWidth="1"/>
    <col min="771" max="771" width="11" style="141" bestFit="1" customWidth="1"/>
    <col min="772" max="772" width="13.7109375" style="141" customWidth="1"/>
    <col min="773" max="773" width="14.140625" style="141" bestFit="1" customWidth="1"/>
    <col min="774" max="774" width="15" style="141" bestFit="1" customWidth="1"/>
    <col min="775" max="1024" width="9.140625" style="141"/>
    <col min="1025" max="1025" width="5.140625" style="141" customWidth="1"/>
    <col min="1026" max="1026" width="72.140625" style="141" customWidth="1"/>
    <col min="1027" max="1027" width="11" style="141" bestFit="1" customWidth="1"/>
    <col min="1028" max="1028" width="13.7109375" style="141" customWidth="1"/>
    <col min="1029" max="1029" width="14.140625" style="141" bestFit="1" customWidth="1"/>
    <col min="1030" max="1030" width="15" style="141" bestFit="1" customWidth="1"/>
    <col min="1031" max="1280" width="9.140625" style="141"/>
    <col min="1281" max="1281" width="5.140625" style="141" customWidth="1"/>
    <col min="1282" max="1282" width="72.140625" style="141" customWidth="1"/>
    <col min="1283" max="1283" width="11" style="141" bestFit="1" customWidth="1"/>
    <col min="1284" max="1284" width="13.7109375" style="141" customWidth="1"/>
    <col min="1285" max="1285" width="14.140625" style="141" bestFit="1" customWidth="1"/>
    <col min="1286" max="1286" width="15" style="141" bestFit="1" customWidth="1"/>
    <col min="1287" max="1536" width="9.140625" style="141"/>
    <col min="1537" max="1537" width="5.140625" style="141" customWidth="1"/>
    <col min="1538" max="1538" width="72.140625" style="141" customWidth="1"/>
    <col min="1539" max="1539" width="11" style="141" bestFit="1" customWidth="1"/>
    <col min="1540" max="1540" width="13.7109375" style="141" customWidth="1"/>
    <col min="1541" max="1541" width="14.140625" style="141" bestFit="1" customWidth="1"/>
    <col min="1542" max="1542" width="15" style="141" bestFit="1" customWidth="1"/>
    <col min="1543" max="1792" width="9.140625" style="141"/>
    <col min="1793" max="1793" width="5.140625" style="141" customWidth="1"/>
    <col min="1794" max="1794" width="72.140625" style="141" customWidth="1"/>
    <col min="1795" max="1795" width="11" style="141" bestFit="1" customWidth="1"/>
    <col min="1796" max="1796" width="13.7109375" style="141" customWidth="1"/>
    <col min="1797" max="1797" width="14.140625" style="141" bestFit="1" customWidth="1"/>
    <col min="1798" max="1798" width="15" style="141" bestFit="1" customWidth="1"/>
    <col min="1799" max="2048" width="9.140625" style="141"/>
    <col min="2049" max="2049" width="5.140625" style="141" customWidth="1"/>
    <col min="2050" max="2050" width="72.140625" style="141" customWidth="1"/>
    <col min="2051" max="2051" width="11" style="141" bestFit="1" customWidth="1"/>
    <col min="2052" max="2052" width="13.7109375" style="141" customWidth="1"/>
    <col min="2053" max="2053" width="14.140625" style="141" bestFit="1" customWidth="1"/>
    <col min="2054" max="2054" width="15" style="141" bestFit="1" customWidth="1"/>
    <col min="2055" max="2304" width="9.140625" style="141"/>
    <col min="2305" max="2305" width="5.140625" style="141" customWidth="1"/>
    <col min="2306" max="2306" width="72.140625" style="141" customWidth="1"/>
    <col min="2307" max="2307" width="11" style="141" bestFit="1" customWidth="1"/>
    <col min="2308" max="2308" width="13.7109375" style="141" customWidth="1"/>
    <col min="2309" max="2309" width="14.140625" style="141" bestFit="1" customWidth="1"/>
    <col min="2310" max="2310" width="15" style="141" bestFit="1" customWidth="1"/>
    <col min="2311" max="2560" width="9.140625" style="141"/>
    <col min="2561" max="2561" width="5.140625" style="141" customWidth="1"/>
    <col min="2562" max="2562" width="72.140625" style="141" customWidth="1"/>
    <col min="2563" max="2563" width="11" style="141" bestFit="1" customWidth="1"/>
    <col min="2564" max="2564" width="13.7109375" style="141" customWidth="1"/>
    <col min="2565" max="2565" width="14.140625" style="141" bestFit="1" customWidth="1"/>
    <col min="2566" max="2566" width="15" style="141" bestFit="1" customWidth="1"/>
    <col min="2567" max="2816" width="9.140625" style="141"/>
    <col min="2817" max="2817" width="5.140625" style="141" customWidth="1"/>
    <col min="2818" max="2818" width="72.140625" style="141" customWidth="1"/>
    <col min="2819" max="2819" width="11" style="141" bestFit="1" customWidth="1"/>
    <col min="2820" max="2820" width="13.7109375" style="141" customWidth="1"/>
    <col min="2821" max="2821" width="14.140625" style="141" bestFit="1" customWidth="1"/>
    <col min="2822" max="2822" width="15" style="141" bestFit="1" customWidth="1"/>
    <col min="2823" max="3072" width="9.140625" style="141"/>
    <col min="3073" max="3073" width="5.140625" style="141" customWidth="1"/>
    <col min="3074" max="3074" width="72.140625" style="141" customWidth="1"/>
    <col min="3075" max="3075" width="11" style="141" bestFit="1" customWidth="1"/>
    <col min="3076" max="3076" width="13.7109375" style="141" customWidth="1"/>
    <col min="3077" max="3077" width="14.140625" style="141" bestFit="1" customWidth="1"/>
    <col min="3078" max="3078" width="15" style="141" bestFit="1" customWidth="1"/>
    <col min="3079" max="3328" width="9.140625" style="141"/>
    <col min="3329" max="3329" width="5.140625" style="141" customWidth="1"/>
    <col min="3330" max="3330" width="72.140625" style="141" customWidth="1"/>
    <col min="3331" max="3331" width="11" style="141" bestFit="1" customWidth="1"/>
    <col min="3332" max="3332" width="13.7109375" style="141" customWidth="1"/>
    <col min="3333" max="3333" width="14.140625" style="141" bestFit="1" customWidth="1"/>
    <col min="3334" max="3334" width="15" style="141" bestFit="1" customWidth="1"/>
    <col min="3335" max="3584" width="9.140625" style="141"/>
    <col min="3585" max="3585" width="5.140625" style="141" customWidth="1"/>
    <col min="3586" max="3586" width="72.140625" style="141" customWidth="1"/>
    <col min="3587" max="3587" width="11" style="141" bestFit="1" customWidth="1"/>
    <col min="3588" max="3588" width="13.7109375" style="141" customWidth="1"/>
    <col min="3589" max="3589" width="14.140625" style="141" bestFit="1" customWidth="1"/>
    <col min="3590" max="3590" width="15" style="141" bestFit="1" customWidth="1"/>
    <col min="3591" max="3840" width="9.140625" style="141"/>
    <col min="3841" max="3841" width="5.140625" style="141" customWidth="1"/>
    <col min="3842" max="3842" width="72.140625" style="141" customWidth="1"/>
    <col min="3843" max="3843" width="11" style="141" bestFit="1" customWidth="1"/>
    <col min="3844" max="3844" width="13.7109375" style="141" customWidth="1"/>
    <col min="3845" max="3845" width="14.140625" style="141" bestFit="1" customWidth="1"/>
    <col min="3846" max="3846" width="15" style="141" bestFit="1" customWidth="1"/>
    <col min="3847" max="4096" width="9.140625" style="141"/>
    <col min="4097" max="4097" width="5.140625" style="141" customWidth="1"/>
    <col min="4098" max="4098" width="72.140625" style="141" customWidth="1"/>
    <col min="4099" max="4099" width="11" style="141" bestFit="1" customWidth="1"/>
    <col min="4100" max="4100" width="13.7109375" style="141" customWidth="1"/>
    <col min="4101" max="4101" width="14.140625" style="141" bestFit="1" customWidth="1"/>
    <col min="4102" max="4102" width="15" style="141" bestFit="1" customWidth="1"/>
    <col min="4103" max="4352" width="9.140625" style="141"/>
    <col min="4353" max="4353" width="5.140625" style="141" customWidth="1"/>
    <col min="4354" max="4354" width="72.140625" style="141" customWidth="1"/>
    <col min="4355" max="4355" width="11" style="141" bestFit="1" customWidth="1"/>
    <col min="4356" max="4356" width="13.7109375" style="141" customWidth="1"/>
    <col min="4357" max="4357" width="14.140625" style="141" bestFit="1" customWidth="1"/>
    <col min="4358" max="4358" width="15" style="141" bestFit="1" customWidth="1"/>
    <col min="4359" max="4608" width="9.140625" style="141"/>
    <col min="4609" max="4609" width="5.140625" style="141" customWidth="1"/>
    <col min="4610" max="4610" width="72.140625" style="141" customWidth="1"/>
    <col min="4611" max="4611" width="11" style="141" bestFit="1" customWidth="1"/>
    <col min="4612" max="4612" width="13.7109375" style="141" customWidth="1"/>
    <col min="4613" max="4613" width="14.140625" style="141" bestFit="1" customWidth="1"/>
    <col min="4614" max="4614" width="15" style="141" bestFit="1" customWidth="1"/>
    <col min="4615" max="4864" width="9.140625" style="141"/>
    <col min="4865" max="4865" width="5.140625" style="141" customWidth="1"/>
    <col min="4866" max="4866" width="72.140625" style="141" customWidth="1"/>
    <col min="4867" max="4867" width="11" style="141" bestFit="1" customWidth="1"/>
    <col min="4868" max="4868" width="13.7109375" style="141" customWidth="1"/>
    <col min="4869" max="4869" width="14.140625" style="141" bestFit="1" customWidth="1"/>
    <col min="4870" max="4870" width="15" style="141" bestFit="1" customWidth="1"/>
    <col min="4871" max="5120" width="9.140625" style="141"/>
    <col min="5121" max="5121" width="5.140625" style="141" customWidth="1"/>
    <col min="5122" max="5122" width="72.140625" style="141" customWidth="1"/>
    <col min="5123" max="5123" width="11" style="141" bestFit="1" customWidth="1"/>
    <col min="5124" max="5124" width="13.7109375" style="141" customWidth="1"/>
    <col min="5125" max="5125" width="14.140625" style="141" bestFit="1" customWidth="1"/>
    <col min="5126" max="5126" width="15" style="141" bestFit="1" customWidth="1"/>
    <col min="5127" max="5376" width="9.140625" style="141"/>
    <col min="5377" max="5377" width="5.140625" style="141" customWidth="1"/>
    <col min="5378" max="5378" width="72.140625" style="141" customWidth="1"/>
    <col min="5379" max="5379" width="11" style="141" bestFit="1" customWidth="1"/>
    <col min="5380" max="5380" width="13.7109375" style="141" customWidth="1"/>
    <col min="5381" max="5381" width="14.140625" style="141" bestFit="1" customWidth="1"/>
    <col min="5382" max="5382" width="15" style="141" bestFit="1" customWidth="1"/>
    <col min="5383" max="5632" width="9.140625" style="141"/>
    <col min="5633" max="5633" width="5.140625" style="141" customWidth="1"/>
    <col min="5634" max="5634" width="72.140625" style="141" customWidth="1"/>
    <col min="5635" max="5635" width="11" style="141" bestFit="1" customWidth="1"/>
    <col min="5636" max="5636" width="13.7109375" style="141" customWidth="1"/>
    <col min="5637" max="5637" width="14.140625" style="141" bestFit="1" customWidth="1"/>
    <col min="5638" max="5638" width="15" style="141" bestFit="1" customWidth="1"/>
    <col min="5639" max="5888" width="9.140625" style="141"/>
    <col min="5889" max="5889" width="5.140625" style="141" customWidth="1"/>
    <col min="5890" max="5890" width="72.140625" style="141" customWidth="1"/>
    <col min="5891" max="5891" width="11" style="141" bestFit="1" customWidth="1"/>
    <col min="5892" max="5892" width="13.7109375" style="141" customWidth="1"/>
    <col min="5893" max="5893" width="14.140625" style="141" bestFit="1" customWidth="1"/>
    <col min="5894" max="5894" width="15" style="141" bestFit="1" customWidth="1"/>
    <col min="5895" max="6144" width="9.140625" style="141"/>
    <col min="6145" max="6145" width="5.140625" style="141" customWidth="1"/>
    <col min="6146" max="6146" width="72.140625" style="141" customWidth="1"/>
    <col min="6147" max="6147" width="11" style="141" bestFit="1" customWidth="1"/>
    <col min="6148" max="6148" width="13.7109375" style="141" customWidth="1"/>
    <col min="6149" max="6149" width="14.140625" style="141" bestFit="1" customWidth="1"/>
    <col min="6150" max="6150" width="15" style="141" bestFit="1" customWidth="1"/>
    <col min="6151" max="6400" width="9.140625" style="141"/>
    <col min="6401" max="6401" width="5.140625" style="141" customWidth="1"/>
    <col min="6402" max="6402" width="72.140625" style="141" customWidth="1"/>
    <col min="6403" max="6403" width="11" style="141" bestFit="1" customWidth="1"/>
    <col min="6404" max="6404" width="13.7109375" style="141" customWidth="1"/>
    <col min="6405" max="6405" width="14.140625" style="141" bestFit="1" customWidth="1"/>
    <col min="6406" max="6406" width="15" style="141" bestFit="1" customWidth="1"/>
    <col min="6407" max="6656" width="9.140625" style="141"/>
    <col min="6657" max="6657" width="5.140625" style="141" customWidth="1"/>
    <col min="6658" max="6658" width="72.140625" style="141" customWidth="1"/>
    <col min="6659" max="6659" width="11" style="141" bestFit="1" customWidth="1"/>
    <col min="6660" max="6660" width="13.7109375" style="141" customWidth="1"/>
    <col min="6661" max="6661" width="14.140625" style="141" bestFit="1" customWidth="1"/>
    <col min="6662" max="6662" width="15" style="141" bestFit="1" customWidth="1"/>
    <col min="6663" max="6912" width="9.140625" style="141"/>
    <col min="6913" max="6913" width="5.140625" style="141" customWidth="1"/>
    <col min="6914" max="6914" width="72.140625" style="141" customWidth="1"/>
    <col min="6915" max="6915" width="11" style="141" bestFit="1" customWidth="1"/>
    <col min="6916" max="6916" width="13.7109375" style="141" customWidth="1"/>
    <col min="6917" max="6917" width="14.140625" style="141" bestFit="1" customWidth="1"/>
    <col min="6918" max="6918" width="15" style="141" bestFit="1" customWidth="1"/>
    <col min="6919" max="7168" width="9.140625" style="141"/>
    <col min="7169" max="7169" width="5.140625" style="141" customWidth="1"/>
    <col min="7170" max="7170" width="72.140625" style="141" customWidth="1"/>
    <col min="7171" max="7171" width="11" style="141" bestFit="1" customWidth="1"/>
    <col min="7172" max="7172" width="13.7109375" style="141" customWidth="1"/>
    <col min="7173" max="7173" width="14.140625" style="141" bestFit="1" customWidth="1"/>
    <col min="7174" max="7174" width="15" style="141" bestFit="1" customWidth="1"/>
    <col min="7175" max="7424" width="9.140625" style="141"/>
    <col min="7425" max="7425" width="5.140625" style="141" customWidth="1"/>
    <col min="7426" max="7426" width="72.140625" style="141" customWidth="1"/>
    <col min="7427" max="7427" width="11" style="141" bestFit="1" customWidth="1"/>
    <col min="7428" max="7428" width="13.7109375" style="141" customWidth="1"/>
    <col min="7429" max="7429" width="14.140625" style="141" bestFit="1" customWidth="1"/>
    <col min="7430" max="7430" width="15" style="141" bestFit="1" customWidth="1"/>
    <col min="7431" max="7680" width="9.140625" style="141"/>
    <col min="7681" max="7681" width="5.140625" style="141" customWidth="1"/>
    <col min="7682" max="7682" width="72.140625" style="141" customWidth="1"/>
    <col min="7683" max="7683" width="11" style="141" bestFit="1" customWidth="1"/>
    <col min="7684" max="7684" width="13.7109375" style="141" customWidth="1"/>
    <col min="7685" max="7685" width="14.140625" style="141" bestFit="1" customWidth="1"/>
    <col min="7686" max="7686" width="15" style="141" bestFit="1" customWidth="1"/>
    <col min="7687" max="7936" width="9.140625" style="141"/>
    <col min="7937" max="7937" width="5.140625" style="141" customWidth="1"/>
    <col min="7938" max="7938" width="72.140625" style="141" customWidth="1"/>
    <col min="7939" max="7939" width="11" style="141" bestFit="1" customWidth="1"/>
    <col min="7940" max="7940" width="13.7109375" style="141" customWidth="1"/>
    <col min="7941" max="7941" width="14.140625" style="141" bestFit="1" customWidth="1"/>
    <col min="7942" max="7942" width="15" style="141" bestFit="1" customWidth="1"/>
    <col min="7943" max="8192" width="9.140625" style="141"/>
    <col min="8193" max="8193" width="5.140625" style="141" customWidth="1"/>
    <col min="8194" max="8194" width="72.140625" style="141" customWidth="1"/>
    <col min="8195" max="8195" width="11" style="141" bestFit="1" customWidth="1"/>
    <col min="8196" max="8196" width="13.7109375" style="141" customWidth="1"/>
    <col min="8197" max="8197" width="14.140625" style="141" bestFit="1" customWidth="1"/>
    <col min="8198" max="8198" width="15" style="141" bestFit="1" customWidth="1"/>
    <col min="8199" max="8448" width="9.140625" style="141"/>
    <col min="8449" max="8449" width="5.140625" style="141" customWidth="1"/>
    <col min="8450" max="8450" width="72.140625" style="141" customWidth="1"/>
    <col min="8451" max="8451" width="11" style="141" bestFit="1" customWidth="1"/>
    <col min="8452" max="8452" width="13.7109375" style="141" customWidth="1"/>
    <col min="8453" max="8453" width="14.140625" style="141" bestFit="1" customWidth="1"/>
    <col min="8454" max="8454" width="15" style="141" bestFit="1" customWidth="1"/>
    <col min="8455" max="8704" width="9.140625" style="141"/>
    <col min="8705" max="8705" width="5.140625" style="141" customWidth="1"/>
    <col min="8706" max="8706" width="72.140625" style="141" customWidth="1"/>
    <col min="8707" max="8707" width="11" style="141" bestFit="1" customWidth="1"/>
    <col min="8708" max="8708" width="13.7109375" style="141" customWidth="1"/>
    <col min="8709" max="8709" width="14.140625" style="141" bestFit="1" customWidth="1"/>
    <col min="8710" max="8710" width="15" style="141" bestFit="1" customWidth="1"/>
    <col min="8711" max="8960" width="9.140625" style="141"/>
    <col min="8961" max="8961" width="5.140625" style="141" customWidth="1"/>
    <col min="8962" max="8962" width="72.140625" style="141" customWidth="1"/>
    <col min="8963" max="8963" width="11" style="141" bestFit="1" customWidth="1"/>
    <col min="8964" max="8964" width="13.7109375" style="141" customWidth="1"/>
    <col min="8965" max="8965" width="14.140625" style="141" bestFit="1" customWidth="1"/>
    <col min="8966" max="8966" width="15" style="141" bestFit="1" customWidth="1"/>
    <col min="8967" max="9216" width="9.140625" style="141"/>
    <col min="9217" max="9217" width="5.140625" style="141" customWidth="1"/>
    <col min="9218" max="9218" width="72.140625" style="141" customWidth="1"/>
    <col min="9219" max="9219" width="11" style="141" bestFit="1" customWidth="1"/>
    <col min="9220" max="9220" width="13.7109375" style="141" customWidth="1"/>
    <col min="9221" max="9221" width="14.140625" style="141" bestFit="1" customWidth="1"/>
    <col min="9222" max="9222" width="15" style="141" bestFit="1" customWidth="1"/>
    <col min="9223" max="9472" width="9.140625" style="141"/>
    <col min="9473" max="9473" width="5.140625" style="141" customWidth="1"/>
    <col min="9474" max="9474" width="72.140625" style="141" customWidth="1"/>
    <col min="9475" max="9475" width="11" style="141" bestFit="1" customWidth="1"/>
    <col min="9476" max="9476" width="13.7109375" style="141" customWidth="1"/>
    <col min="9477" max="9477" width="14.140625" style="141" bestFit="1" customWidth="1"/>
    <col min="9478" max="9478" width="15" style="141" bestFit="1" customWidth="1"/>
    <col min="9479" max="9728" width="9.140625" style="141"/>
    <col min="9729" max="9729" width="5.140625" style="141" customWidth="1"/>
    <col min="9730" max="9730" width="72.140625" style="141" customWidth="1"/>
    <col min="9731" max="9731" width="11" style="141" bestFit="1" customWidth="1"/>
    <col min="9732" max="9732" width="13.7109375" style="141" customWidth="1"/>
    <col min="9733" max="9733" width="14.140625" style="141" bestFit="1" customWidth="1"/>
    <col min="9734" max="9734" width="15" style="141" bestFit="1" customWidth="1"/>
    <col min="9735" max="9984" width="9.140625" style="141"/>
    <col min="9985" max="9985" width="5.140625" style="141" customWidth="1"/>
    <col min="9986" max="9986" width="72.140625" style="141" customWidth="1"/>
    <col min="9987" max="9987" width="11" style="141" bestFit="1" customWidth="1"/>
    <col min="9988" max="9988" width="13.7109375" style="141" customWidth="1"/>
    <col min="9989" max="9989" width="14.140625" style="141" bestFit="1" customWidth="1"/>
    <col min="9990" max="9990" width="15" style="141" bestFit="1" customWidth="1"/>
    <col min="9991" max="10240" width="9.140625" style="141"/>
    <col min="10241" max="10241" width="5.140625" style="141" customWidth="1"/>
    <col min="10242" max="10242" width="72.140625" style="141" customWidth="1"/>
    <col min="10243" max="10243" width="11" style="141" bestFit="1" customWidth="1"/>
    <col min="10244" max="10244" width="13.7109375" style="141" customWidth="1"/>
    <col min="10245" max="10245" width="14.140625" style="141" bestFit="1" customWidth="1"/>
    <col min="10246" max="10246" width="15" style="141" bestFit="1" customWidth="1"/>
    <col min="10247" max="10496" width="9.140625" style="141"/>
    <col min="10497" max="10497" width="5.140625" style="141" customWidth="1"/>
    <col min="10498" max="10498" width="72.140625" style="141" customWidth="1"/>
    <col min="10499" max="10499" width="11" style="141" bestFit="1" customWidth="1"/>
    <col min="10500" max="10500" width="13.7109375" style="141" customWidth="1"/>
    <col min="10501" max="10501" width="14.140625" style="141" bestFit="1" customWidth="1"/>
    <col min="10502" max="10502" width="15" style="141" bestFit="1" customWidth="1"/>
    <col min="10503" max="10752" width="9.140625" style="141"/>
    <col min="10753" max="10753" width="5.140625" style="141" customWidth="1"/>
    <col min="10754" max="10754" width="72.140625" style="141" customWidth="1"/>
    <col min="10755" max="10755" width="11" style="141" bestFit="1" customWidth="1"/>
    <col min="10756" max="10756" width="13.7109375" style="141" customWidth="1"/>
    <col min="10757" max="10757" width="14.140625" style="141" bestFit="1" customWidth="1"/>
    <col min="10758" max="10758" width="15" style="141" bestFit="1" customWidth="1"/>
    <col min="10759" max="11008" width="9.140625" style="141"/>
    <col min="11009" max="11009" width="5.140625" style="141" customWidth="1"/>
    <col min="11010" max="11010" width="72.140625" style="141" customWidth="1"/>
    <col min="11011" max="11011" width="11" style="141" bestFit="1" customWidth="1"/>
    <col min="11012" max="11012" width="13.7109375" style="141" customWidth="1"/>
    <col min="11013" max="11013" width="14.140625" style="141" bestFit="1" customWidth="1"/>
    <col min="11014" max="11014" width="15" style="141" bestFit="1" customWidth="1"/>
    <col min="11015" max="11264" width="9.140625" style="141"/>
    <col min="11265" max="11265" width="5.140625" style="141" customWidth="1"/>
    <col min="11266" max="11266" width="72.140625" style="141" customWidth="1"/>
    <col min="11267" max="11267" width="11" style="141" bestFit="1" customWidth="1"/>
    <col min="11268" max="11268" width="13.7109375" style="141" customWidth="1"/>
    <col min="11269" max="11269" width="14.140625" style="141" bestFit="1" customWidth="1"/>
    <col min="11270" max="11270" width="15" style="141" bestFit="1" customWidth="1"/>
    <col min="11271" max="11520" width="9.140625" style="141"/>
    <col min="11521" max="11521" width="5.140625" style="141" customWidth="1"/>
    <col min="11522" max="11522" width="72.140625" style="141" customWidth="1"/>
    <col min="11523" max="11523" width="11" style="141" bestFit="1" customWidth="1"/>
    <col min="11524" max="11524" width="13.7109375" style="141" customWidth="1"/>
    <col min="11525" max="11525" width="14.140625" style="141" bestFit="1" customWidth="1"/>
    <col min="11526" max="11526" width="15" style="141" bestFit="1" customWidth="1"/>
    <col min="11527" max="11776" width="9.140625" style="141"/>
    <col min="11777" max="11777" width="5.140625" style="141" customWidth="1"/>
    <col min="11778" max="11778" width="72.140625" style="141" customWidth="1"/>
    <col min="11779" max="11779" width="11" style="141" bestFit="1" customWidth="1"/>
    <col min="11780" max="11780" width="13.7109375" style="141" customWidth="1"/>
    <col min="11781" max="11781" width="14.140625" style="141" bestFit="1" customWidth="1"/>
    <col min="11782" max="11782" width="15" style="141" bestFit="1" customWidth="1"/>
    <col min="11783" max="12032" width="9.140625" style="141"/>
    <col min="12033" max="12033" width="5.140625" style="141" customWidth="1"/>
    <col min="12034" max="12034" width="72.140625" style="141" customWidth="1"/>
    <col min="12035" max="12035" width="11" style="141" bestFit="1" customWidth="1"/>
    <col min="12036" max="12036" width="13.7109375" style="141" customWidth="1"/>
    <col min="12037" max="12037" width="14.140625" style="141" bestFit="1" customWidth="1"/>
    <col min="12038" max="12038" width="15" style="141" bestFit="1" customWidth="1"/>
    <col min="12039" max="12288" width="9.140625" style="141"/>
    <col min="12289" max="12289" width="5.140625" style="141" customWidth="1"/>
    <col min="12290" max="12290" width="72.140625" style="141" customWidth="1"/>
    <col min="12291" max="12291" width="11" style="141" bestFit="1" customWidth="1"/>
    <col min="12292" max="12292" width="13.7109375" style="141" customWidth="1"/>
    <col min="12293" max="12293" width="14.140625" style="141" bestFit="1" customWidth="1"/>
    <col min="12294" max="12294" width="15" style="141" bestFit="1" customWidth="1"/>
    <col min="12295" max="12544" width="9.140625" style="141"/>
    <col min="12545" max="12545" width="5.140625" style="141" customWidth="1"/>
    <col min="12546" max="12546" width="72.140625" style="141" customWidth="1"/>
    <col min="12547" max="12547" width="11" style="141" bestFit="1" customWidth="1"/>
    <col min="12548" max="12548" width="13.7109375" style="141" customWidth="1"/>
    <col min="12549" max="12549" width="14.140625" style="141" bestFit="1" customWidth="1"/>
    <col min="12550" max="12550" width="15" style="141" bestFit="1" customWidth="1"/>
    <col min="12551" max="12800" width="9.140625" style="141"/>
    <col min="12801" max="12801" width="5.140625" style="141" customWidth="1"/>
    <col min="12802" max="12802" width="72.140625" style="141" customWidth="1"/>
    <col min="12803" max="12803" width="11" style="141" bestFit="1" customWidth="1"/>
    <col min="12804" max="12804" width="13.7109375" style="141" customWidth="1"/>
    <col min="12805" max="12805" width="14.140625" style="141" bestFit="1" customWidth="1"/>
    <col min="12806" max="12806" width="15" style="141" bestFit="1" customWidth="1"/>
    <col min="12807" max="13056" width="9.140625" style="141"/>
    <col min="13057" max="13057" width="5.140625" style="141" customWidth="1"/>
    <col min="13058" max="13058" width="72.140625" style="141" customWidth="1"/>
    <col min="13059" max="13059" width="11" style="141" bestFit="1" customWidth="1"/>
    <col min="13060" max="13060" width="13.7109375" style="141" customWidth="1"/>
    <col min="13061" max="13061" width="14.140625" style="141" bestFit="1" customWidth="1"/>
    <col min="13062" max="13062" width="15" style="141" bestFit="1" customWidth="1"/>
    <col min="13063" max="13312" width="9.140625" style="141"/>
    <col min="13313" max="13313" width="5.140625" style="141" customWidth="1"/>
    <col min="13314" max="13314" width="72.140625" style="141" customWidth="1"/>
    <col min="13315" max="13315" width="11" style="141" bestFit="1" customWidth="1"/>
    <col min="13316" max="13316" width="13.7109375" style="141" customWidth="1"/>
    <col min="13317" max="13317" width="14.140625" style="141" bestFit="1" customWidth="1"/>
    <col min="13318" max="13318" width="15" style="141" bestFit="1" customWidth="1"/>
    <col min="13319" max="13568" width="9.140625" style="141"/>
    <col min="13569" max="13569" width="5.140625" style="141" customWidth="1"/>
    <col min="13570" max="13570" width="72.140625" style="141" customWidth="1"/>
    <col min="13571" max="13571" width="11" style="141" bestFit="1" customWidth="1"/>
    <col min="13572" max="13572" width="13.7109375" style="141" customWidth="1"/>
    <col min="13573" max="13573" width="14.140625" style="141" bestFit="1" customWidth="1"/>
    <col min="13574" max="13574" width="15" style="141" bestFit="1" customWidth="1"/>
    <col min="13575" max="13824" width="9.140625" style="141"/>
    <col min="13825" max="13825" width="5.140625" style="141" customWidth="1"/>
    <col min="13826" max="13826" width="72.140625" style="141" customWidth="1"/>
    <col min="13827" max="13827" width="11" style="141" bestFit="1" customWidth="1"/>
    <col min="13828" max="13828" width="13.7109375" style="141" customWidth="1"/>
    <col min="13829" max="13829" width="14.140625" style="141" bestFit="1" customWidth="1"/>
    <col min="13830" max="13830" width="15" style="141" bestFit="1" customWidth="1"/>
    <col min="13831" max="14080" width="9.140625" style="141"/>
    <col min="14081" max="14081" width="5.140625" style="141" customWidth="1"/>
    <col min="14082" max="14082" width="72.140625" style="141" customWidth="1"/>
    <col min="14083" max="14083" width="11" style="141" bestFit="1" customWidth="1"/>
    <col min="14084" max="14084" width="13.7109375" style="141" customWidth="1"/>
    <col min="14085" max="14085" width="14.140625" style="141" bestFit="1" customWidth="1"/>
    <col min="14086" max="14086" width="15" style="141" bestFit="1" customWidth="1"/>
    <col min="14087" max="14336" width="9.140625" style="141"/>
    <col min="14337" max="14337" width="5.140625" style="141" customWidth="1"/>
    <col min="14338" max="14338" width="72.140625" style="141" customWidth="1"/>
    <col min="14339" max="14339" width="11" style="141" bestFit="1" customWidth="1"/>
    <col min="14340" max="14340" width="13.7109375" style="141" customWidth="1"/>
    <col min="14341" max="14341" width="14.140625" style="141" bestFit="1" customWidth="1"/>
    <col min="14342" max="14342" width="15" style="141" bestFit="1" customWidth="1"/>
    <col min="14343" max="14592" width="9.140625" style="141"/>
    <col min="14593" max="14593" width="5.140625" style="141" customWidth="1"/>
    <col min="14594" max="14594" width="72.140625" style="141" customWidth="1"/>
    <col min="14595" max="14595" width="11" style="141" bestFit="1" customWidth="1"/>
    <col min="14596" max="14596" width="13.7109375" style="141" customWidth="1"/>
    <col min="14597" max="14597" width="14.140625" style="141" bestFit="1" customWidth="1"/>
    <col min="14598" max="14598" width="15" style="141" bestFit="1" customWidth="1"/>
    <col min="14599" max="14848" width="9.140625" style="141"/>
    <col min="14849" max="14849" width="5.140625" style="141" customWidth="1"/>
    <col min="14850" max="14850" width="72.140625" style="141" customWidth="1"/>
    <col min="14851" max="14851" width="11" style="141" bestFit="1" customWidth="1"/>
    <col min="14852" max="14852" width="13.7109375" style="141" customWidth="1"/>
    <col min="14853" max="14853" width="14.140625" style="141" bestFit="1" customWidth="1"/>
    <col min="14854" max="14854" width="15" style="141" bestFit="1" customWidth="1"/>
    <col min="14855" max="15104" width="9.140625" style="141"/>
    <col min="15105" max="15105" width="5.140625" style="141" customWidth="1"/>
    <col min="15106" max="15106" width="72.140625" style="141" customWidth="1"/>
    <col min="15107" max="15107" width="11" style="141" bestFit="1" customWidth="1"/>
    <col min="15108" max="15108" width="13.7109375" style="141" customWidth="1"/>
    <col min="15109" max="15109" width="14.140625" style="141" bestFit="1" customWidth="1"/>
    <col min="15110" max="15110" width="15" style="141" bestFit="1" customWidth="1"/>
    <col min="15111" max="15360" width="9.140625" style="141"/>
    <col min="15361" max="15361" width="5.140625" style="141" customWidth="1"/>
    <col min="15362" max="15362" width="72.140625" style="141" customWidth="1"/>
    <col min="15363" max="15363" width="11" style="141" bestFit="1" customWidth="1"/>
    <col min="15364" max="15364" width="13.7109375" style="141" customWidth="1"/>
    <col min="15365" max="15365" width="14.140625" style="141" bestFit="1" customWidth="1"/>
    <col min="15366" max="15366" width="15" style="141" bestFit="1" customWidth="1"/>
    <col min="15367" max="15616" width="9.140625" style="141"/>
    <col min="15617" max="15617" width="5.140625" style="141" customWidth="1"/>
    <col min="15618" max="15618" width="72.140625" style="141" customWidth="1"/>
    <col min="15619" max="15619" width="11" style="141" bestFit="1" customWidth="1"/>
    <col min="15620" max="15620" width="13.7109375" style="141" customWidth="1"/>
    <col min="15621" max="15621" width="14.140625" style="141" bestFit="1" customWidth="1"/>
    <col min="15622" max="15622" width="15" style="141" bestFit="1" customWidth="1"/>
    <col min="15623" max="15872" width="9.140625" style="141"/>
    <col min="15873" max="15873" width="5.140625" style="141" customWidth="1"/>
    <col min="15874" max="15874" width="72.140625" style="141" customWidth="1"/>
    <col min="15875" max="15875" width="11" style="141" bestFit="1" customWidth="1"/>
    <col min="15876" max="15876" width="13.7109375" style="141" customWidth="1"/>
    <col min="15877" max="15877" width="14.140625" style="141" bestFit="1" customWidth="1"/>
    <col min="15878" max="15878" width="15" style="141" bestFit="1" customWidth="1"/>
    <col min="15879" max="16128" width="9.140625" style="141"/>
    <col min="16129" max="16129" width="5.140625" style="141" customWidth="1"/>
    <col min="16130" max="16130" width="72.140625" style="141" customWidth="1"/>
    <col min="16131" max="16131" width="11" style="141" bestFit="1" customWidth="1"/>
    <col min="16132" max="16132" width="13.7109375" style="141" customWidth="1"/>
    <col min="16133" max="16133" width="14.140625" style="141" bestFit="1" customWidth="1"/>
    <col min="16134" max="16134" width="15" style="141" bestFit="1" customWidth="1"/>
    <col min="16135" max="16384" width="9.140625" style="141"/>
  </cols>
  <sheetData>
    <row r="1" spans="1:6" ht="47.25" customHeight="1" thickBot="1">
      <c r="A1" s="338" t="s">
        <v>254</v>
      </c>
      <c r="B1" s="339"/>
      <c r="C1" s="339"/>
      <c r="D1" s="339"/>
      <c r="E1" s="339"/>
      <c r="F1" s="340"/>
    </row>
    <row r="2" spans="1:6" ht="20.25" customHeight="1" thickBot="1">
      <c r="A2" s="341" t="s">
        <v>255</v>
      </c>
      <c r="B2" s="342"/>
      <c r="C2" s="342"/>
      <c r="D2" s="342"/>
      <c r="E2" s="342"/>
      <c r="F2" s="343"/>
    </row>
    <row r="3" spans="1:6" ht="43.5" customHeight="1" thickBot="1">
      <c r="A3" s="142" t="s">
        <v>256</v>
      </c>
      <c r="B3" s="143" t="s">
        <v>257</v>
      </c>
      <c r="C3" s="144" t="s">
        <v>258</v>
      </c>
      <c r="D3" s="144" t="s">
        <v>259</v>
      </c>
      <c r="E3" s="144" t="s">
        <v>260</v>
      </c>
      <c r="F3" s="145" t="s">
        <v>261</v>
      </c>
    </row>
    <row r="4" spans="1:6" s="146" customFormat="1" ht="20.25" customHeight="1" thickBot="1">
      <c r="A4" s="344" t="s">
        <v>262</v>
      </c>
      <c r="B4" s="345"/>
      <c r="C4" s="345"/>
      <c r="D4" s="345"/>
      <c r="E4" s="345"/>
      <c r="F4" s="346"/>
    </row>
    <row r="5" spans="1:6" s="146" customFormat="1" ht="20.25" customHeight="1" thickBot="1">
      <c r="A5" s="147"/>
      <c r="B5" s="344" t="s">
        <v>263</v>
      </c>
      <c r="C5" s="347"/>
      <c r="D5" s="347"/>
      <c r="E5" s="347"/>
      <c r="F5" s="348"/>
    </row>
    <row r="6" spans="1:6" s="146" customFormat="1" ht="15.95" customHeight="1">
      <c r="A6" s="330">
        <v>1</v>
      </c>
      <c r="B6" s="148" t="s">
        <v>264</v>
      </c>
      <c r="C6" s="332" t="s">
        <v>112</v>
      </c>
      <c r="D6" s="334">
        <v>40</v>
      </c>
      <c r="E6" s="336"/>
      <c r="F6" s="327">
        <f>D6*E6</f>
        <v>0</v>
      </c>
    </row>
    <row r="7" spans="1:6" s="146" customFormat="1" ht="15.95" customHeight="1" thickBot="1">
      <c r="A7" s="331"/>
      <c r="B7" s="149" t="s">
        <v>265</v>
      </c>
      <c r="C7" s="333"/>
      <c r="D7" s="335"/>
      <c r="E7" s="337"/>
      <c r="F7" s="328"/>
    </row>
    <row r="8" spans="1:6" s="146" customFormat="1" ht="26.45">
      <c r="A8" s="330">
        <v>2</v>
      </c>
      <c r="B8" s="148" t="s">
        <v>266</v>
      </c>
      <c r="C8" s="332" t="s">
        <v>267</v>
      </c>
      <c r="D8" s="334">
        <v>1</v>
      </c>
      <c r="E8" s="336"/>
      <c r="F8" s="327">
        <f>D8*E8</f>
        <v>0</v>
      </c>
    </row>
    <row r="9" spans="1:6" s="146" customFormat="1" ht="42.75" customHeight="1" thickBot="1">
      <c r="A9" s="331"/>
      <c r="B9" s="149" t="s">
        <v>268</v>
      </c>
      <c r="C9" s="333"/>
      <c r="D9" s="335"/>
      <c r="E9" s="337"/>
      <c r="F9" s="328"/>
    </row>
    <row r="10" spans="1:6" s="146" customFormat="1" ht="35.25" customHeight="1">
      <c r="A10" s="330">
        <v>3</v>
      </c>
      <c r="B10" s="148" t="s">
        <v>269</v>
      </c>
      <c r="C10" s="332" t="s">
        <v>267</v>
      </c>
      <c r="D10" s="334">
        <v>1</v>
      </c>
      <c r="E10" s="336"/>
      <c r="F10" s="327">
        <f>D10*E10</f>
        <v>0</v>
      </c>
    </row>
    <row r="11" spans="1:6" s="146" customFormat="1" ht="36" customHeight="1" thickBot="1">
      <c r="A11" s="331"/>
      <c r="B11" s="149" t="s">
        <v>270</v>
      </c>
      <c r="C11" s="333"/>
      <c r="D11" s="335"/>
      <c r="E11" s="337"/>
      <c r="F11" s="328"/>
    </row>
    <row r="12" spans="1:6" s="146" customFormat="1" ht="30" customHeight="1">
      <c r="A12" s="330">
        <v>4</v>
      </c>
      <c r="B12" s="148" t="s">
        <v>271</v>
      </c>
      <c r="C12" s="332" t="s">
        <v>112</v>
      </c>
      <c r="D12" s="334">
        <v>52</v>
      </c>
      <c r="E12" s="336"/>
      <c r="F12" s="327">
        <f>D12*E12</f>
        <v>0</v>
      </c>
    </row>
    <row r="13" spans="1:6" s="146" customFormat="1" ht="31.9" customHeight="1" thickBot="1">
      <c r="A13" s="331"/>
      <c r="B13" s="149" t="s">
        <v>272</v>
      </c>
      <c r="C13" s="333"/>
      <c r="D13" s="335"/>
      <c r="E13" s="337"/>
      <c r="F13" s="328"/>
    </row>
    <row r="14" spans="1:6" ht="30" customHeight="1">
      <c r="A14" s="330">
        <v>5</v>
      </c>
      <c r="B14" s="148" t="s">
        <v>273</v>
      </c>
      <c r="C14" s="332" t="s">
        <v>112</v>
      </c>
      <c r="D14" s="334">
        <v>154</v>
      </c>
      <c r="E14" s="336"/>
      <c r="F14" s="327">
        <f>D14*E14</f>
        <v>0</v>
      </c>
    </row>
    <row r="15" spans="1:6" ht="34.15" customHeight="1" thickBot="1">
      <c r="A15" s="331"/>
      <c r="B15" s="149" t="s">
        <v>274</v>
      </c>
      <c r="C15" s="333"/>
      <c r="D15" s="335"/>
      <c r="E15" s="337"/>
      <c r="F15" s="328"/>
    </row>
    <row r="16" spans="1:6" ht="30" customHeight="1">
      <c r="A16" s="330">
        <v>6</v>
      </c>
      <c r="B16" s="148" t="s">
        <v>275</v>
      </c>
      <c r="C16" s="332" t="s">
        <v>276</v>
      </c>
      <c r="D16" s="334">
        <v>23</v>
      </c>
      <c r="E16" s="336"/>
      <c r="F16" s="327">
        <f>D16*E16</f>
        <v>0</v>
      </c>
    </row>
    <row r="17" spans="1:6" ht="30" customHeight="1" thickBot="1">
      <c r="A17" s="331"/>
      <c r="B17" s="149" t="s">
        <v>277</v>
      </c>
      <c r="C17" s="333"/>
      <c r="D17" s="335"/>
      <c r="E17" s="337"/>
      <c r="F17" s="328"/>
    </row>
    <row r="18" spans="1:6" ht="30" customHeight="1">
      <c r="A18" s="330">
        <v>7</v>
      </c>
      <c r="B18" s="148" t="s">
        <v>278</v>
      </c>
      <c r="C18" s="332" t="s">
        <v>267</v>
      </c>
      <c r="D18" s="334">
        <v>4</v>
      </c>
      <c r="E18" s="336"/>
      <c r="F18" s="327">
        <f>D18*E18</f>
        <v>0</v>
      </c>
    </row>
    <row r="19" spans="1:6" ht="30" customHeight="1" thickBot="1">
      <c r="A19" s="331"/>
      <c r="B19" s="149" t="s">
        <v>279</v>
      </c>
      <c r="C19" s="333"/>
      <c r="D19" s="335"/>
      <c r="E19" s="337"/>
      <c r="F19" s="328"/>
    </row>
    <row r="20" spans="1:6" ht="30" customHeight="1">
      <c r="A20" s="330">
        <v>8</v>
      </c>
      <c r="B20" s="148" t="s">
        <v>280</v>
      </c>
      <c r="C20" s="332" t="s">
        <v>267</v>
      </c>
      <c r="D20" s="334">
        <v>5</v>
      </c>
      <c r="E20" s="336"/>
      <c r="F20" s="327">
        <f>D20*E20</f>
        <v>0</v>
      </c>
    </row>
    <row r="21" spans="1:6" ht="30" customHeight="1" thickBot="1">
      <c r="A21" s="331"/>
      <c r="B21" s="149" t="s">
        <v>281</v>
      </c>
      <c r="C21" s="333"/>
      <c r="D21" s="335"/>
      <c r="E21" s="337"/>
      <c r="F21" s="328"/>
    </row>
    <row r="22" spans="1:6" ht="30" customHeight="1">
      <c r="A22" s="330">
        <v>9</v>
      </c>
      <c r="B22" s="148" t="s">
        <v>282</v>
      </c>
      <c r="C22" s="332" t="s">
        <v>283</v>
      </c>
      <c r="D22" s="334">
        <v>9</v>
      </c>
      <c r="E22" s="336"/>
      <c r="F22" s="327">
        <f>D22*E22</f>
        <v>0</v>
      </c>
    </row>
    <row r="23" spans="1:6" ht="31.15" customHeight="1" thickBot="1">
      <c r="A23" s="331"/>
      <c r="B23" s="149" t="s">
        <v>284</v>
      </c>
      <c r="C23" s="333"/>
      <c r="D23" s="335"/>
      <c r="E23" s="337"/>
      <c r="F23" s="328"/>
    </row>
    <row r="24" spans="1:6" ht="15.95" customHeight="1">
      <c r="A24" s="330">
        <v>10</v>
      </c>
      <c r="B24" s="148" t="s">
        <v>285</v>
      </c>
      <c r="C24" s="332" t="s">
        <v>286</v>
      </c>
      <c r="D24" s="334">
        <v>20</v>
      </c>
      <c r="E24" s="336"/>
      <c r="F24" s="327">
        <f>D24*E24</f>
        <v>0</v>
      </c>
    </row>
    <row r="25" spans="1:6" ht="15.95" customHeight="1" thickBot="1">
      <c r="A25" s="331"/>
      <c r="B25" s="149" t="s">
        <v>287</v>
      </c>
      <c r="C25" s="333"/>
      <c r="D25" s="335"/>
      <c r="E25" s="337"/>
      <c r="F25" s="328"/>
    </row>
    <row r="26" spans="1:6" ht="17.45" customHeight="1">
      <c r="A26" s="330">
        <v>11</v>
      </c>
      <c r="B26" s="148" t="s">
        <v>288</v>
      </c>
      <c r="C26" s="332" t="s">
        <v>286</v>
      </c>
      <c r="D26" s="334">
        <v>1</v>
      </c>
      <c r="E26" s="336"/>
      <c r="F26" s="327">
        <f>D26*E26</f>
        <v>0</v>
      </c>
    </row>
    <row r="27" spans="1:6" ht="17.45" customHeight="1" thickBot="1">
      <c r="A27" s="331"/>
      <c r="B27" s="149" t="s">
        <v>289</v>
      </c>
      <c r="C27" s="333"/>
      <c r="D27" s="335"/>
      <c r="E27" s="337"/>
      <c r="F27" s="328"/>
    </row>
    <row r="28" spans="1:6" ht="24" customHeight="1">
      <c r="A28" s="330">
        <v>12</v>
      </c>
      <c r="B28" s="148" t="s">
        <v>290</v>
      </c>
      <c r="C28" s="332" t="s">
        <v>291</v>
      </c>
      <c r="D28" s="334">
        <v>1</v>
      </c>
      <c r="E28" s="336"/>
      <c r="F28" s="327">
        <f>D28*E28</f>
        <v>0</v>
      </c>
    </row>
    <row r="29" spans="1:6" ht="28.15" customHeight="1" thickBot="1">
      <c r="A29" s="331"/>
      <c r="B29" s="149" t="s">
        <v>292</v>
      </c>
      <c r="C29" s="333"/>
      <c r="D29" s="335"/>
      <c r="E29" s="337"/>
      <c r="F29" s="328"/>
    </row>
    <row r="30" spans="1:6" ht="25.5" customHeight="1" thickBot="1">
      <c r="A30" s="150"/>
      <c r="B30" s="151"/>
      <c r="C30" s="150"/>
      <c r="D30" s="152"/>
      <c r="E30" s="152"/>
      <c r="F30" s="153"/>
    </row>
    <row r="31" spans="1:6" ht="15.75" customHeight="1" thickBot="1">
      <c r="A31" s="329" t="s">
        <v>293</v>
      </c>
      <c r="B31" s="329"/>
      <c r="C31" s="329"/>
      <c r="D31" s="329"/>
      <c r="E31" s="329"/>
      <c r="F31" s="154">
        <f>SUM(F6:F28)</f>
        <v>0</v>
      </c>
    </row>
    <row r="33" spans="2:2" ht="12.75" hidden="1" customHeight="1"/>
    <row r="34" spans="2:2" ht="12.75" hidden="1" customHeight="1"/>
    <row r="36" spans="2:2" ht="13.9" thickBot="1">
      <c r="B36" s="138" t="s">
        <v>253</v>
      </c>
    </row>
    <row r="37" spans="2:2" ht="13.9" thickTop="1"/>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7"/>
  <sheetViews>
    <sheetView topLeftCell="A61" zoomScaleNormal="100" workbookViewId="0">
      <selection activeCell="E10" sqref="E6:E11"/>
    </sheetView>
  </sheetViews>
  <sheetFormatPr defaultColWidth="9.140625" defaultRowHeight="13.15"/>
  <cols>
    <col min="1" max="1" width="9.140625" style="169"/>
    <col min="2" max="2" width="78.42578125" style="169" bestFit="1" customWidth="1"/>
    <col min="3" max="3" width="9.140625" style="169"/>
    <col min="4" max="4" width="9.140625" style="170"/>
    <col min="5" max="5" width="10.140625" style="171" bestFit="1" customWidth="1"/>
    <col min="6" max="6" width="18.28515625" style="172" customWidth="1"/>
    <col min="7" max="257" width="9.140625" style="165"/>
    <col min="258" max="258" width="78.42578125" style="165" bestFit="1" customWidth="1"/>
    <col min="259" max="260" width="9.140625" style="165"/>
    <col min="261" max="261" width="10.140625" style="165" bestFit="1" customWidth="1"/>
    <col min="262" max="262" width="18.28515625" style="165" customWidth="1"/>
    <col min="263" max="513" width="9.140625" style="165"/>
    <col min="514" max="514" width="78.42578125" style="165" bestFit="1" customWidth="1"/>
    <col min="515" max="516" width="9.140625" style="165"/>
    <col min="517" max="517" width="10.140625" style="165" bestFit="1" customWidth="1"/>
    <col min="518" max="518" width="18.28515625" style="165" customWidth="1"/>
    <col min="519" max="769" width="9.140625" style="165"/>
    <col min="770" max="770" width="78.42578125" style="165" bestFit="1" customWidth="1"/>
    <col min="771" max="772" width="9.140625" style="165"/>
    <col min="773" max="773" width="10.140625" style="165" bestFit="1" customWidth="1"/>
    <col min="774" max="774" width="18.28515625" style="165" customWidth="1"/>
    <col min="775" max="1025" width="9.140625" style="165"/>
    <col min="1026" max="1026" width="78.42578125" style="165" bestFit="1" customWidth="1"/>
    <col min="1027" max="1028" width="9.140625" style="165"/>
    <col min="1029" max="1029" width="10.140625" style="165" bestFit="1" customWidth="1"/>
    <col min="1030" max="1030" width="18.28515625" style="165" customWidth="1"/>
    <col min="1031" max="1281" width="9.140625" style="165"/>
    <col min="1282" max="1282" width="78.42578125" style="165" bestFit="1" customWidth="1"/>
    <col min="1283" max="1284" width="9.140625" style="165"/>
    <col min="1285" max="1285" width="10.140625" style="165" bestFit="1" customWidth="1"/>
    <col min="1286" max="1286" width="18.28515625" style="165" customWidth="1"/>
    <col min="1287" max="1537" width="9.140625" style="165"/>
    <col min="1538" max="1538" width="78.42578125" style="165" bestFit="1" customWidth="1"/>
    <col min="1539" max="1540" width="9.140625" style="165"/>
    <col min="1541" max="1541" width="10.140625" style="165" bestFit="1" customWidth="1"/>
    <col min="1542" max="1542" width="18.28515625" style="165" customWidth="1"/>
    <col min="1543" max="1793" width="9.140625" style="165"/>
    <col min="1794" max="1794" width="78.42578125" style="165" bestFit="1" customWidth="1"/>
    <col min="1795" max="1796" width="9.140625" style="165"/>
    <col min="1797" max="1797" width="10.140625" style="165" bestFit="1" customWidth="1"/>
    <col min="1798" max="1798" width="18.28515625" style="165" customWidth="1"/>
    <col min="1799" max="2049" width="9.140625" style="165"/>
    <col min="2050" max="2050" width="78.42578125" style="165" bestFit="1" customWidth="1"/>
    <col min="2051" max="2052" width="9.140625" style="165"/>
    <col min="2053" max="2053" width="10.140625" style="165" bestFit="1" customWidth="1"/>
    <col min="2054" max="2054" width="18.28515625" style="165" customWidth="1"/>
    <col min="2055" max="2305" width="9.140625" style="165"/>
    <col min="2306" max="2306" width="78.42578125" style="165" bestFit="1" customWidth="1"/>
    <col min="2307" max="2308" width="9.140625" style="165"/>
    <col min="2309" max="2309" width="10.140625" style="165" bestFit="1" customWidth="1"/>
    <col min="2310" max="2310" width="18.28515625" style="165" customWidth="1"/>
    <col min="2311" max="2561" width="9.140625" style="165"/>
    <col min="2562" max="2562" width="78.42578125" style="165" bestFit="1" customWidth="1"/>
    <col min="2563" max="2564" width="9.140625" style="165"/>
    <col min="2565" max="2565" width="10.140625" style="165" bestFit="1" customWidth="1"/>
    <col min="2566" max="2566" width="18.28515625" style="165" customWidth="1"/>
    <col min="2567" max="2817" width="9.140625" style="165"/>
    <col min="2818" max="2818" width="78.42578125" style="165" bestFit="1" customWidth="1"/>
    <col min="2819" max="2820" width="9.140625" style="165"/>
    <col min="2821" max="2821" width="10.140625" style="165" bestFit="1" customWidth="1"/>
    <col min="2822" max="2822" width="18.28515625" style="165" customWidth="1"/>
    <col min="2823" max="3073" width="9.140625" style="165"/>
    <col min="3074" max="3074" width="78.42578125" style="165" bestFit="1" customWidth="1"/>
    <col min="3075" max="3076" width="9.140625" style="165"/>
    <col min="3077" max="3077" width="10.140625" style="165" bestFit="1" customWidth="1"/>
    <col min="3078" max="3078" width="18.28515625" style="165" customWidth="1"/>
    <col min="3079" max="3329" width="9.140625" style="165"/>
    <col min="3330" max="3330" width="78.42578125" style="165" bestFit="1" customWidth="1"/>
    <col min="3331" max="3332" width="9.140625" style="165"/>
    <col min="3333" max="3333" width="10.140625" style="165" bestFit="1" customWidth="1"/>
    <col min="3334" max="3334" width="18.28515625" style="165" customWidth="1"/>
    <col min="3335" max="3585" width="9.140625" style="165"/>
    <col min="3586" max="3586" width="78.42578125" style="165" bestFit="1" customWidth="1"/>
    <col min="3587" max="3588" width="9.140625" style="165"/>
    <col min="3589" max="3589" width="10.140625" style="165" bestFit="1" customWidth="1"/>
    <col min="3590" max="3590" width="18.28515625" style="165" customWidth="1"/>
    <col min="3591" max="3841" width="9.140625" style="165"/>
    <col min="3842" max="3842" width="78.42578125" style="165" bestFit="1" customWidth="1"/>
    <col min="3843" max="3844" width="9.140625" style="165"/>
    <col min="3845" max="3845" width="10.140625" style="165" bestFit="1" customWidth="1"/>
    <col min="3846" max="3846" width="18.28515625" style="165" customWidth="1"/>
    <col min="3847" max="4097" width="9.140625" style="165"/>
    <col min="4098" max="4098" width="78.42578125" style="165" bestFit="1" customWidth="1"/>
    <col min="4099" max="4100" width="9.140625" style="165"/>
    <col min="4101" max="4101" width="10.140625" style="165" bestFit="1" customWidth="1"/>
    <col min="4102" max="4102" width="18.28515625" style="165" customWidth="1"/>
    <col min="4103" max="4353" width="9.140625" style="165"/>
    <col min="4354" max="4354" width="78.42578125" style="165" bestFit="1" customWidth="1"/>
    <col min="4355" max="4356" width="9.140625" style="165"/>
    <col min="4357" max="4357" width="10.140625" style="165" bestFit="1" customWidth="1"/>
    <col min="4358" max="4358" width="18.28515625" style="165" customWidth="1"/>
    <col min="4359" max="4609" width="9.140625" style="165"/>
    <col min="4610" max="4610" width="78.42578125" style="165" bestFit="1" customWidth="1"/>
    <col min="4611" max="4612" width="9.140625" style="165"/>
    <col min="4613" max="4613" width="10.140625" style="165" bestFit="1" customWidth="1"/>
    <col min="4614" max="4614" width="18.28515625" style="165" customWidth="1"/>
    <col min="4615" max="4865" width="9.140625" style="165"/>
    <col min="4866" max="4866" width="78.42578125" style="165" bestFit="1" customWidth="1"/>
    <col min="4867" max="4868" width="9.140625" style="165"/>
    <col min="4869" max="4869" width="10.140625" style="165" bestFit="1" customWidth="1"/>
    <col min="4870" max="4870" width="18.28515625" style="165" customWidth="1"/>
    <col min="4871" max="5121" width="9.140625" style="165"/>
    <col min="5122" max="5122" width="78.42578125" style="165" bestFit="1" customWidth="1"/>
    <col min="5123" max="5124" width="9.140625" style="165"/>
    <col min="5125" max="5125" width="10.140625" style="165" bestFit="1" customWidth="1"/>
    <col min="5126" max="5126" width="18.28515625" style="165" customWidth="1"/>
    <col min="5127" max="5377" width="9.140625" style="165"/>
    <col min="5378" max="5378" width="78.42578125" style="165" bestFit="1" customWidth="1"/>
    <col min="5379" max="5380" width="9.140625" style="165"/>
    <col min="5381" max="5381" width="10.140625" style="165" bestFit="1" customWidth="1"/>
    <col min="5382" max="5382" width="18.28515625" style="165" customWidth="1"/>
    <col min="5383" max="5633" width="9.140625" style="165"/>
    <col min="5634" max="5634" width="78.42578125" style="165" bestFit="1" customWidth="1"/>
    <col min="5635" max="5636" width="9.140625" style="165"/>
    <col min="5637" max="5637" width="10.140625" style="165" bestFit="1" customWidth="1"/>
    <col min="5638" max="5638" width="18.28515625" style="165" customWidth="1"/>
    <col min="5639" max="5889" width="9.140625" style="165"/>
    <col min="5890" max="5890" width="78.42578125" style="165" bestFit="1" customWidth="1"/>
    <col min="5891" max="5892" width="9.140625" style="165"/>
    <col min="5893" max="5893" width="10.140625" style="165" bestFit="1" customWidth="1"/>
    <col min="5894" max="5894" width="18.28515625" style="165" customWidth="1"/>
    <col min="5895" max="6145" width="9.140625" style="165"/>
    <col min="6146" max="6146" width="78.42578125" style="165" bestFit="1" customWidth="1"/>
    <col min="6147" max="6148" width="9.140625" style="165"/>
    <col min="6149" max="6149" width="10.140625" style="165" bestFit="1" customWidth="1"/>
    <col min="6150" max="6150" width="18.28515625" style="165" customWidth="1"/>
    <col min="6151" max="6401" width="9.140625" style="165"/>
    <col min="6402" max="6402" width="78.42578125" style="165" bestFit="1" customWidth="1"/>
    <col min="6403" max="6404" width="9.140625" style="165"/>
    <col min="6405" max="6405" width="10.140625" style="165" bestFit="1" customWidth="1"/>
    <col min="6406" max="6406" width="18.28515625" style="165" customWidth="1"/>
    <col min="6407" max="6657" width="9.140625" style="165"/>
    <col min="6658" max="6658" width="78.42578125" style="165" bestFit="1" customWidth="1"/>
    <col min="6659" max="6660" width="9.140625" style="165"/>
    <col min="6661" max="6661" width="10.140625" style="165" bestFit="1" customWidth="1"/>
    <col min="6662" max="6662" width="18.28515625" style="165" customWidth="1"/>
    <col min="6663" max="6913" width="9.140625" style="165"/>
    <col min="6914" max="6914" width="78.42578125" style="165" bestFit="1" customWidth="1"/>
    <col min="6915" max="6916" width="9.140625" style="165"/>
    <col min="6917" max="6917" width="10.140625" style="165" bestFit="1" customWidth="1"/>
    <col min="6918" max="6918" width="18.28515625" style="165" customWidth="1"/>
    <col min="6919" max="7169" width="9.140625" style="165"/>
    <col min="7170" max="7170" width="78.42578125" style="165" bestFit="1" customWidth="1"/>
    <col min="7171" max="7172" width="9.140625" style="165"/>
    <col min="7173" max="7173" width="10.140625" style="165" bestFit="1" customWidth="1"/>
    <col min="7174" max="7174" width="18.28515625" style="165" customWidth="1"/>
    <col min="7175" max="7425" width="9.140625" style="165"/>
    <col min="7426" max="7426" width="78.42578125" style="165" bestFit="1" customWidth="1"/>
    <col min="7427" max="7428" width="9.140625" style="165"/>
    <col min="7429" max="7429" width="10.140625" style="165" bestFit="1" customWidth="1"/>
    <col min="7430" max="7430" width="18.28515625" style="165" customWidth="1"/>
    <col min="7431" max="7681" width="9.140625" style="165"/>
    <col min="7682" max="7682" width="78.42578125" style="165" bestFit="1" customWidth="1"/>
    <col min="7683" max="7684" width="9.140625" style="165"/>
    <col min="7685" max="7685" width="10.140625" style="165" bestFit="1" customWidth="1"/>
    <col min="7686" max="7686" width="18.28515625" style="165" customWidth="1"/>
    <col min="7687" max="7937" width="9.140625" style="165"/>
    <col min="7938" max="7938" width="78.42578125" style="165" bestFit="1" customWidth="1"/>
    <col min="7939" max="7940" width="9.140625" style="165"/>
    <col min="7941" max="7941" width="10.140625" style="165" bestFit="1" customWidth="1"/>
    <col min="7942" max="7942" width="18.28515625" style="165" customWidth="1"/>
    <col min="7943" max="8193" width="9.140625" style="165"/>
    <col min="8194" max="8194" width="78.42578125" style="165" bestFit="1" customWidth="1"/>
    <col min="8195" max="8196" width="9.140625" style="165"/>
    <col min="8197" max="8197" width="10.140625" style="165" bestFit="1" customWidth="1"/>
    <col min="8198" max="8198" width="18.28515625" style="165" customWidth="1"/>
    <col min="8199" max="8449" width="9.140625" style="165"/>
    <col min="8450" max="8450" width="78.42578125" style="165" bestFit="1" customWidth="1"/>
    <col min="8451" max="8452" width="9.140625" style="165"/>
    <col min="8453" max="8453" width="10.140625" style="165" bestFit="1" customWidth="1"/>
    <col min="8454" max="8454" width="18.28515625" style="165" customWidth="1"/>
    <col min="8455" max="8705" width="9.140625" style="165"/>
    <col min="8706" max="8706" width="78.42578125" style="165" bestFit="1" customWidth="1"/>
    <col min="8707" max="8708" width="9.140625" style="165"/>
    <col min="8709" max="8709" width="10.140625" style="165" bestFit="1" customWidth="1"/>
    <col min="8710" max="8710" width="18.28515625" style="165" customWidth="1"/>
    <col min="8711" max="8961" width="9.140625" style="165"/>
    <col min="8962" max="8962" width="78.42578125" style="165" bestFit="1" customWidth="1"/>
    <col min="8963" max="8964" width="9.140625" style="165"/>
    <col min="8965" max="8965" width="10.140625" style="165" bestFit="1" customWidth="1"/>
    <col min="8966" max="8966" width="18.28515625" style="165" customWidth="1"/>
    <col min="8967" max="9217" width="9.140625" style="165"/>
    <col min="9218" max="9218" width="78.42578125" style="165" bestFit="1" customWidth="1"/>
    <col min="9219" max="9220" width="9.140625" style="165"/>
    <col min="9221" max="9221" width="10.140625" style="165" bestFit="1" customWidth="1"/>
    <col min="9222" max="9222" width="18.28515625" style="165" customWidth="1"/>
    <col min="9223" max="9473" width="9.140625" style="165"/>
    <col min="9474" max="9474" width="78.42578125" style="165" bestFit="1" customWidth="1"/>
    <col min="9475" max="9476" width="9.140625" style="165"/>
    <col min="9477" max="9477" width="10.140625" style="165" bestFit="1" customWidth="1"/>
    <col min="9478" max="9478" width="18.28515625" style="165" customWidth="1"/>
    <col min="9479" max="9729" width="9.140625" style="165"/>
    <col min="9730" max="9730" width="78.42578125" style="165" bestFit="1" customWidth="1"/>
    <col min="9731" max="9732" width="9.140625" style="165"/>
    <col min="9733" max="9733" width="10.140625" style="165" bestFit="1" customWidth="1"/>
    <col min="9734" max="9734" width="18.28515625" style="165" customWidth="1"/>
    <col min="9735" max="9985" width="9.140625" style="165"/>
    <col min="9986" max="9986" width="78.42578125" style="165" bestFit="1" customWidth="1"/>
    <col min="9987" max="9988" width="9.140625" style="165"/>
    <col min="9989" max="9989" width="10.140625" style="165" bestFit="1" customWidth="1"/>
    <col min="9990" max="9990" width="18.28515625" style="165" customWidth="1"/>
    <col min="9991" max="10241" width="9.140625" style="165"/>
    <col min="10242" max="10242" width="78.42578125" style="165" bestFit="1" customWidth="1"/>
    <col min="10243" max="10244" width="9.140625" style="165"/>
    <col min="10245" max="10245" width="10.140625" style="165" bestFit="1" customWidth="1"/>
    <col min="10246" max="10246" width="18.28515625" style="165" customWidth="1"/>
    <col min="10247" max="10497" width="9.140625" style="165"/>
    <col min="10498" max="10498" width="78.42578125" style="165" bestFit="1" customWidth="1"/>
    <col min="10499" max="10500" width="9.140625" style="165"/>
    <col min="10501" max="10501" width="10.140625" style="165" bestFit="1" customWidth="1"/>
    <col min="10502" max="10502" width="18.28515625" style="165" customWidth="1"/>
    <col min="10503" max="10753" width="9.140625" style="165"/>
    <col min="10754" max="10754" width="78.42578125" style="165" bestFit="1" customWidth="1"/>
    <col min="10755" max="10756" width="9.140625" style="165"/>
    <col min="10757" max="10757" width="10.140625" style="165" bestFit="1" customWidth="1"/>
    <col min="10758" max="10758" width="18.28515625" style="165" customWidth="1"/>
    <col min="10759" max="11009" width="9.140625" style="165"/>
    <col min="11010" max="11010" width="78.42578125" style="165" bestFit="1" customWidth="1"/>
    <col min="11011" max="11012" width="9.140625" style="165"/>
    <col min="11013" max="11013" width="10.140625" style="165" bestFit="1" customWidth="1"/>
    <col min="11014" max="11014" width="18.28515625" style="165" customWidth="1"/>
    <col min="11015" max="11265" width="9.140625" style="165"/>
    <col min="11266" max="11266" width="78.42578125" style="165" bestFit="1" customWidth="1"/>
    <col min="11267" max="11268" width="9.140625" style="165"/>
    <col min="11269" max="11269" width="10.140625" style="165" bestFit="1" customWidth="1"/>
    <col min="11270" max="11270" width="18.28515625" style="165" customWidth="1"/>
    <col min="11271" max="11521" width="9.140625" style="165"/>
    <col min="11522" max="11522" width="78.42578125" style="165" bestFit="1" customWidth="1"/>
    <col min="11523" max="11524" width="9.140625" style="165"/>
    <col min="11525" max="11525" width="10.140625" style="165" bestFit="1" customWidth="1"/>
    <col min="11526" max="11526" width="18.28515625" style="165" customWidth="1"/>
    <col min="11527" max="11777" width="9.140625" style="165"/>
    <col min="11778" max="11778" width="78.42578125" style="165" bestFit="1" customWidth="1"/>
    <col min="11779" max="11780" width="9.140625" style="165"/>
    <col min="11781" max="11781" width="10.140625" style="165" bestFit="1" customWidth="1"/>
    <col min="11782" max="11782" width="18.28515625" style="165" customWidth="1"/>
    <col min="11783" max="12033" width="9.140625" style="165"/>
    <col min="12034" max="12034" width="78.42578125" style="165" bestFit="1" customWidth="1"/>
    <col min="12035" max="12036" width="9.140625" style="165"/>
    <col min="12037" max="12037" width="10.140625" style="165" bestFit="1" customWidth="1"/>
    <col min="12038" max="12038" width="18.28515625" style="165" customWidth="1"/>
    <col min="12039" max="12289" width="9.140625" style="165"/>
    <col min="12290" max="12290" width="78.42578125" style="165" bestFit="1" customWidth="1"/>
    <col min="12291" max="12292" width="9.140625" style="165"/>
    <col min="12293" max="12293" width="10.140625" style="165" bestFit="1" customWidth="1"/>
    <col min="12294" max="12294" width="18.28515625" style="165" customWidth="1"/>
    <col min="12295" max="12545" width="9.140625" style="165"/>
    <col min="12546" max="12546" width="78.42578125" style="165" bestFit="1" customWidth="1"/>
    <col min="12547" max="12548" width="9.140625" style="165"/>
    <col min="12549" max="12549" width="10.140625" style="165" bestFit="1" customWidth="1"/>
    <col min="12550" max="12550" width="18.28515625" style="165" customWidth="1"/>
    <col min="12551" max="12801" width="9.140625" style="165"/>
    <col min="12802" max="12802" width="78.42578125" style="165" bestFit="1" customWidth="1"/>
    <col min="12803" max="12804" width="9.140625" style="165"/>
    <col min="12805" max="12805" width="10.140625" style="165" bestFit="1" customWidth="1"/>
    <col min="12806" max="12806" width="18.28515625" style="165" customWidth="1"/>
    <col min="12807" max="13057" width="9.140625" style="165"/>
    <col min="13058" max="13058" width="78.42578125" style="165" bestFit="1" customWidth="1"/>
    <col min="13059" max="13060" width="9.140625" style="165"/>
    <col min="13061" max="13061" width="10.140625" style="165" bestFit="1" customWidth="1"/>
    <col min="13062" max="13062" width="18.28515625" style="165" customWidth="1"/>
    <col min="13063" max="13313" width="9.140625" style="165"/>
    <col min="13314" max="13314" width="78.42578125" style="165" bestFit="1" customWidth="1"/>
    <col min="13315" max="13316" width="9.140625" style="165"/>
    <col min="13317" max="13317" width="10.140625" style="165" bestFit="1" customWidth="1"/>
    <col min="13318" max="13318" width="18.28515625" style="165" customWidth="1"/>
    <col min="13319" max="13569" width="9.140625" style="165"/>
    <col min="13570" max="13570" width="78.42578125" style="165" bestFit="1" customWidth="1"/>
    <col min="13571" max="13572" width="9.140625" style="165"/>
    <col min="13573" max="13573" width="10.140625" style="165" bestFit="1" customWidth="1"/>
    <col min="13574" max="13574" width="18.28515625" style="165" customWidth="1"/>
    <col min="13575" max="13825" width="9.140625" style="165"/>
    <col min="13826" max="13826" width="78.42578125" style="165" bestFit="1" customWidth="1"/>
    <col min="13827" max="13828" width="9.140625" style="165"/>
    <col min="13829" max="13829" width="10.140625" style="165" bestFit="1" customWidth="1"/>
    <col min="13830" max="13830" width="18.28515625" style="165" customWidth="1"/>
    <col min="13831" max="14081" width="9.140625" style="165"/>
    <col min="14082" max="14082" width="78.42578125" style="165" bestFit="1" customWidth="1"/>
    <col min="14083" max="14084" width="9.140625" style="165"/>
    <col min="14085" max="14085" width="10.140625" style="165" bestFit="1" customWidth="1"/>
    <col min="14086" max="14086" width="18.28515625" style="165" customWidth="1"/>
    <col min="14087" max="14337" width="9.140625" style="165"/>
    <col min="14338" max="14338" width="78.42578125" style="165" bestFit="1" customWidth="1"/>
    <col min="14339" max="14340" width="9.140625" style="165"/>
    <col min="14341" max="14341" width="10.140625" style="165" bestFit="1" customWidth="1"/>
    <col min="14342" max="14342" width="18.28515625" style="165" customWidth="1"/>
    <col min="14343" max="14593" width="9.140625" style="165"/>
    <col min="14594" max="14594" width="78.42578125" style="165" bestFit="1" customWidth="1"/>
    <col min="14595" max="14596" width="9.140625" style="165"/>
    <col min="14597" max="14597" width="10.140625" style="165" bestFit="1" customWidth="1"/>
    <col min="14598" max="14598" width="18.28515625" style="165" customWidth="1"/>
    <col min="14599" max="14849" width="9.140625" style="165"/>
    <col min="14850" max="14850" width="78.42578125" style="165" bestFit="1" customWidth="1"/>
    <col min="14851" max="14852" width="9.140625" style="165"/>
    <col min="14853" max="14853" width="10.140625" style="165" bestFit="1" customWidth="1"/>
    <col min="14854" max="14854" width="18.28515625" style="165" customWidth="1"/>
    <col min="14855" max="15105" width="9.140625" style="165"/>
    <col min="15106" max="15106" width="78.42578125" style="165" bestFit="1" customWidth="1"/>
    <col min="15107" max="15108" width="9.140625" style="165"/>
    <col min="15109" max="15109" width="10.140625" style="165" bestFit="1" customWidth="1"/>
    <col min="15110" max="15110" width="18.28515625" style="165" customWidth="1"/>
    <col min="15111" max="15361" width="9.140625" style="165"/>
    <col min="15362" max="15362" width="78.42578125" style="165" bestFit="1" customWidth="1"/>
    <col min="15363" max="15364" width="9.140625" style="165"/>
    <col min="15365" max="15365" width="10.140625" style="165" bestFit="1" customWidth="1"/>
    <col min="15366" max="15366" width="18.28515625" style="165" customWidth="1"/>
    <col min="15367" max="15617" width="9.140625" style="165"/>
    <col min="15618" max="15618" width="78.42578125" style="165" bestFit="1" customWidth="1"/>
    <col min="15619" max="15620" width="9.140625" style="165"/>
    <col min="15621" max="15621" width="10.140625" style="165" bestFit="1" customWidth="1"/>
    <col min="15622" max="15622" width="18.28515625" style="165" customWidth="1"/>
    <col min="15623" max="15873" width="9.140625" style="165"/>
    <col min="15874" max="15874" width="78.42578125" style="165" bestFit="1" customWidth="1"/>
    <col min="15875" max="15876" width="9.140625" style="165"/>
    <col min="15877" max="15877" width="10.140625" style="165" bestFit="1" customWidth="1"/>
    <col min="15878" max="15878" width="18.28515625" style="165" customWidth="1"/>
    <col min="15879" max="16129" width="9.140625" style="165"/>
    <col min="16130" max="16130" width="78.42578125" style="165" bestFit="1" customWidth="1"/>
    <col min="16131" max="16132" width="9.140625" style="165"/>
    <col min="16133" max="16133" width="10.140625" style="165" bestFit="1" customWidth="1"/>
    <col min="16134" max="16134" width="18.28515625" style="165" customWidth="1"/>
    <col min="16135" max="16384" width="9.140625" style="165"/>
  </cols>
  <sheetData>
    <row r="1" spans="1:6" s="24" customFormat="1" ht="39" customHeight="1" thickBot="1">
      <c r="A1" s="369" t="s">
        <v>294</v>
      </c>
      <c r="B1" s="370"/>
      <c r="C1" s="370"/>
      <c r="D1" s="370"/>
      <c r="E1" s="370"/>
      <c r="F1" s="371"/>
    </row>
    <row r="2" spans="1:6" s="24" customFormat="1" ht="39" customHeight="1" thickBot="1">
      <c r="A2" s="372" t="s">
        <v>295</v>
      </c>
      <c r="B2" s="373"/>
      <c r="C2" s="373"/>
      <c r="D2" s="373"/>
      <c r="E2" s="373"/>
      <c r="F2" s="374"/>
    </row>
    <row r="3" spans="1:6" s="24" customFormat="1" ht="18" thickBot="1">
      <c r="A3" s="375" t="s">
        <v>296</v>
      </c>
      <c r="B3" s="376"/>
      <c r="C3" s="376"/>
      <c r="D3" s="376"/>
      <c r="E3" s="376"/>
      <c r="F3" s="377"/>
    </row>
    <row r="4" spans="1:6" s="24" customFormat="1" ht="15.6" customHeight="1" thickBot="1">
      <c r="A4" s="378" t="s">
        <v>297</v>
      </c>
      <c r="B4" s="379"/>
      <c r="C4" s="157" t="s">
        <v>298</v>
      </c>
      <c r="D4" s="158" t="s">
        <v>299</v>
      </c>
      <c r="E4" s="158" t="s">
        <v>300</v>
      </c>
      <c r="F4" s="159" t="s">
        <v>301</v>
      </c>
    </row>
    <row r="5" spans="1:6" s="24" customFormat="1" ht="23.45" customHeight="1">
      <c r="A5" s="160" t="s">
        <v>302</v>
      </c>
      <c r="B5" s="358" t="s">
        <v>303</v>
      </c>
      <c r="C5" s="380"/>
      <c r="D5" s="380"/>
      <c r="E5" s="380"/>
      <c r="F5" s="380"/>
    </row>
    <row r="6" spans="1:6" s="24" customFormat="1" ht="52.9" customHeight="1">
      <c r="A6" s="352">
        <v>1</v>
      </c>
      <c r="B6" s="161" t="s">
        <v>304</v>
      </c>
      <c r="C6" s="162" t="s">
        <v>305</v>
      </c>
      <c r="D6" s="354">
        <f>1*1.6*1.7</f>
        <v>2.72</v>
      </c>
      <c r="E6" s="356"/>
      <c r="F6" s="356">
        <f>+D6*E6</f>
        <v>0</v>
      </c>
    </row>
    <row r="7" spans="1:6" s="24" customFormat="1" ht="55.15" customHeight="1">
      <c r="A7" s="353"/>
      <c r="B7" s="163" t="s">
        <v>306</v>
      </c>
      <c r="C7" s="164" t="s">
        <v>307</v>
      </c>
      <c r="D7" s="355"/>
      <c r="E7" s="356"/>
      <c r="F7" s="356"/>
    </row>
    <row r="8" spans="1:6" ht="39.75" customHeight="1">
      <c r="A8" s="352">
        <v>2</v>
      </c>
      <c r="B8" s="161" t="s">
        <v>308</v>
      </c>
      <c r="C8" s="162" t="s">
        <v>309</v>
      </c>
      <c r="D8" s="354">
        <v>1</v>
      </c>
      <c r="E8" s="356"/>
      <c r="F8" s="356">
        <f>+D8*E8</f>
        <v>0</v>
      </c>
    </row>
    <row r="9" spans="1:6" ht="39.75" customHeight="1">
      <c r="A9" s="353"/>
      <c r="B9" s="163" t="s">
        <v>310</v>
      </c>
      <c r="C9" s="164" t="s">
        <v>117</v>
      </c>
      <c r="D9" s="355"/>
      <c r="E9" s="356"/>
      <c r="F9" s="356"/>
    </row>
    <row r="10" spans="1:6" s="24" customFormat="1" ht="16.149999999999999" customHeight="1">
      <c r="A10" s="352">
        <v>3</v>
      </c>
      <c r="B10" s="161" t="s">
        <v>311</v>
      </c>
      <c r="C10" s="162" t="s">
        <v>312</v>
      </c>
      <c r="D10" s="354">
        <v>0.7</v>
      </c>
      <c r="E10" s="356"/>
      <c r="F10" s="356">
        <f>+D10*E10</f>
        <v>0</v>
      </c>
    </row>
    <row r="11" spans="1:6" s="24" customFormat="1" ht="26.45">
      <c r="A11" s="353"/>
      <c r="B11" s="163" t="s">
        <v>313</v>
      </c>
      <c r="C11" s="164" t="s">
        <v>307</v>
      </c>
      <c r="D11" s="355"/>
      <c r="E11" s="356"/>
      <c r="F11" s="356"/>
    </row>
    <row r="12" spans="1:6" s="24" customFormat="1" ht="21" customHeight="1" thickBot="1">
      <c r="A12" s="357" t="s">
        <v>314</v>
      </c>
      <c r="B12" s="364"/>
      <c r="C12" s="364"/>
      <c r="D12" s="364"/>
      <c r="E12" s="364"/>
      <c r="F12" s="166">
        <f>SUM(F6:F11)</f>
        <v>0</v>
      </c>
    </row>
    <row r="13" spans="1:6" s="24" customFormat="1" ht="18" customHeight="1">
      <c r="A13" s="160" t="s">
        <v>315</v>
      </c>
      <c r="B13" s="358" t="s">
        <v>316</v>
      </c>
      <c r="C13" s="358"/>
      <c r="D13" s="358"/>
      <c r="E13" s="358"/>
      <c r="F13" s="358"/>
    </row>
    <row r="14" spans="1:6" ht="28.15" customHeight="1">
      <c r="A14" s="352">
        <v>1</v>
      </c>
      <c r="B14" s="161" t="s">
        <v>317</v>
      </c>
      <c r="C14" s="162" t="s">
        <v>305</v>
      </c>
      <c r="D14" s="354">
        <f>32*0.3*0.6</f>
        <v>5.76</v>
      </c>
      <c r="E14" s="356"/>
      <c r="F14" s="356">
        <f>+D14*E14</f>
        <v>0</v>
      </c>
    </row>
    <row r="15" spans="1:6" ht="29.45" customHeight="1">
      <c r="A15" s="353"/>
      <c r="B15" s="163" t="s">
        <v>318</v>
      </c>
      <c r="C15" s="164" t="s">
        <v>307</v>
      </c>
      <c r="D15" s="355"/>
      <c r="E15" s="356"/>
      <c r="F15" s="356"/>
    </row>
    <row r="16" spans="1:6" ht="92.45">
      <c r="A16" s="352">
        <v>2</v>
      </c>
      <c r="B16" s="161" t="s">
        <v>319</v>
      </c>
      <c r="C16" s="352" t="s">
        <v>112</v>
      </c>
      <c r="D16" s="354"/>
      <c r="E16" s="356"/>
      <c r="F16" s="356"/>
    </row>
    <row r="17" spans="1:7" ht="96" customHeight="1">
      <c r="A17" s="353"/>
      <c r="B17" s="163" t="s">
        <v>320</v>
      </c>
      <c r="C17" s="359"/>
      <c r="D17" s="368"/>
      <c r="E17" s="356"/>
      <c r="F17" s="356"/>
    </row>
    <row r="18" spans="1:7" ht="46.15" customHeight="1">
      <c r="A18" s="352">
        <v>3</v>
      </c>
      <c r="B18" s="161" t="s">
        <v>321</v>
      </c>
      <c r="C18" s="359"/>
      <c r="D18" s="368"/>
      <c r="E18" s="356"/>
      <c r="F18" s="356"/>
    </row>
    <row r="19" spans="1:7" ht="66">
      <c r="A19" s="353"/>
      <c r="B19" s="163" t="s">
        <v>322</v>
      </c>
      <c r="C19" s="359"/>
      <c r="D19" s="355"/>
      <c r="E19" s="356"/>
      <c r="F19" s="356"/>
    </row>
    <row r="20" spans="1:7" ht="25.5" customHeight="1">
      <c r="A20" s="352">
        <v>4</v>
      </c>
      <c r="B20" s="161" t="s">
        <v>323</v>
      </c>
      <c r="C20" s="359"/>
      <c r="D20" s="354">
        <v>35</v>
      </c>
      <c r="E20" s="356"/>
      <c r="F20" s="356">
        <f>+D20*E20</f>
        <v>0</v>
      </c>
    </row>
    <row r="21" spans="1:7" ht="25.5" customHeight="1">
      <c r="A21" s="353"/>
      <c r="B21" s="163" t="s">
        <v>324</v>
      </c>
      <c r="C21" s="359"/>
      <c r="D21" s="355"/>
      <c r="E21" s="356"/>
      <c r="F21" s="356"/>
    </row>
    <row r="22" spans="1:7" ht="25.5" customHeight="1">
      <c r="A22" s="352">
        <v>5</v>
      </c>
      <c r="B22" s="161" t="s">
        <v>325</v>
      </c>
      <c r="C22" s="359"/>
      <c r="D22" s="354">
        <v>17</v>
      </c>
      <c r="E22" s="356"/>
      <c r="F22" s="356">
        <f>+D22*E22</f>
        <v>0</v>
      </c>
    </row>
    <row r="23" spans="1:7" ht="25.5" customHeight="1">
      <c r="A23" s="353"/>
      <c r="B23" s="163" t="s">
        <v>326</v>
      </c>
      <c r="C23" s="359"/>
      <c r="D23" s="355"/>
      <c r="E23" s="356"/>
      <c r="F23" s="356"/>
    </row>
    <row r="24" spans="1:7" ht="25.5" customHeight="1">
      <c r="A24" s="352">
        <v>6</v>
      </c>
      <c r="B24" s="161" t="s">
        <v>327</v>
      </c>
      <c r="C24" s="359"/>
      <c r="D24" s="354">
        <v>17</v>
      </c>
      <c r="E24" s="356"/>
      <c r="F24" s="356">
        <f>+D24*E24</f>
        <v>0</v>
      </c>
    </row>
    <row r="25" spans="1:7" ht="25.5" customHeight="1">
      <c r="A25" s="353"/>
      <c r="B25" s="163" t="s">
        <v>328</v>
      </c>
      <c r="C25" s="359"/>
      <c r="D25" s="355"/>
      <c r="E25" s="356"/>
      <c r="F25" s="356"/>
    </row>
    <row r="26" spans="1:7" s="24" customFormat="1" ht="27.6" customHeight="1">
      <c r="A26" s="352">
        <v>7</v>
      </c>
      <c r="B26" s="161" t="s">
        <v>329</v>
      </c>
      <c r="C26" s="359"/>
      <c r="D26" s="354">
        <v>45</v>
      </c>
      <c r="E26" s="356"/>
      <c r="F26" s="356">
        <f>+D26*E26</f>
        <v>0</v>
      </c>
      <c r="G26" s="165"/>
    </row>
    <row r="27" spans="1:7" s="24" customFormat="1" ht="26.45">
      <c r="A27" s="353"/>
      <c r="B27" s="163" t="s">
        <v>330</v>
      </c>
      <c r="C27" s="353"/>
      <c r="D27" s="355"/>
      <c r="E27" s="356"/>
      <c r="F27" s="356"/>
      <c r="G27" s="165"/>
    </row>
    <row r="28" spans="1:7" s="24" customFormat="1" ht="16.149999999999999" thickBot="1">
      <c r="A28" s="357" t="s">
        <v>331</v>
      </c>
      <c r="B28" s="364"/>
      <c r="C28" s="364"/>
      <c r="D28" s="364"/>
      <c r="E28" s="364"/>
      <c r="F28" s="166">
        <f>SUM(F14:F27)</f>
        <v>0</v>
      </c>
      <c r="G28" s="165"/>
    </row>
    <row r="29" spans="1:7" s="24" customFormat="1" ht="15.6">
      <c r="A29" s="365" t="s">
        <v>332</v>
      </c>
      <c r="B29" s="366"/>
      <c r="C29" s="366"/>
      <c r="D29" s="366"/>
      <c r="E29" s="366"/>
      <c r="F29" s="366"/>
      <c r="G29" s="165"/>
    </row>
    <row r="30" spans="1:7" s="24" customFormat="1" ht="28.5" customHeight="1">
      <c r="A30" s="167" t="s">
        <v>333</v>
      </c>
      <c r="B30" s="367" t="s">
        <v>334</v>
      </c>
      <c r="C30" s="367"/>
      <c r="D30" s="367"/>
      <c r="E30" s="367"/>
      <c r="F30" s="367"/>
      <c r="G30" s="165"/>
    </row>
    <row r="31" spans="1:7" s="24" customFormat="1" ht="28.9">
      <c r="A31" s="352">
        <v>1</v>
      </c>
      <c r="B31" s="161" t="s">
        <v>335</v>
      </c>
      <c r="C31" s="162" t="s">
        <v>305</v>
      </c>
      <c r="D31" s="362">
        <f>35*0.3*1+1*1*0.4</f>
        <v>10.9</v>
      </c>
      <c r="E31" s="356"/>
      <c r="F31" s="356">
        <f>+D31*E31</f>
        <v>0</v>
      </c>
      <c r="G31" s="165"/>
    </row>
    <row r="32" spans="1:7" s="24" customFormat="1" ht="26.45">
      <c r="A32" s="353"/>
      <c r="B32" s="163" t="s">
        <v>336</v>
      </c>
      <c r="C32" s="164" t="s">
        <v>307</v>
      </c>
      <c r="D32" s="363"/>
      <c r="E32" s="356"/>
      <c r="F32" s="356"/>
      <c r="G32" s="165"/>
    </row>
    <row r="33" spans="1:7" ht="39.6">
      <c r="A33" s="352">
        <v>2</v>
      </c>
      <c r="B33" s="161" t="s">
        <v>337</v>
      </c>
      <c r="C33" s="162" t="s">
        <v>309</v>
      </c>
      <c r="D33" s="362">
        <v>1</v>
      </c>
      <c r="E33" s="356"/>
      <c r="F33" s="356">
        <f>+D33*E33</f>
        <v>0</v>
      </c>
    </row>
    <row r="34" spans="1:7" ht="39.6">
      <c r="A34" s="353"/>
      <c r="B34" s="163" t="s">
        <v>338</v>
      </c>
      <c r="C34" s="164" t="s">
        <v>117</v>
      </c>
      <c r="D34" s="363"/>
      <c r="E34" s="356"/>
      <c r="F34" s="356"/>
    </row>
    <row r="35" spans="1:7" ht="28.9">
      <c r="A35" s="352">
        <v>2</v>
      </c>
      <c r="B35" s="161" t="s">
        <v>339</v>
      </c>
      <c r="C35" s="162" t="s">
        <v>305</v>
      </c>
      <c r="D35" s="362">
        <v>0.1</v>
      </c>
      <c r="E35" s="356"/>
      <c r="F35" s="356">
        <f>+D35*E35</f>
        <v>0</v>
      </c>
    </row>
    <row r="36" spans="1:7" ht="26.45">
      <c r="A36" s="353"/>
      <c r="B36" s="163" t="s">
        <v>340</v>
      </c>
      <c r="C36" s="164" t="s">
        <v>307</v>
      </c>
      <c r="D36" s="363"/>
      <c r="E36" s="356"/>
      <c r="F36" s="356"/>
    </row>
    <row r="37" spans="1:7" ht="28.9">
      <c r="A37" s="352">
        <v>3</v>
      </c>
      <c r="B37" s="161" t="s">
        <v>341</v>
      </c>
      <c r="C37" s="162" t="s">
        <v>305</v>
      </c>
      <c r="D37" s="362">
        <v>0.43</v>
      </c>
      <c r="E37" s="356"/>
      <c r="F37" s="356">
        <f>+D37*E37</f>
        <v>0</v>
      </c>
    </row>
    <row r="38" spans="1:7" ht="30" customHeight="1">
      <c r="A38" s="353"/>
      <c r="B38" s="163" t="s">
        <v>342</v>
      </c>
      <c r="C38" s="164" t="s">
        <v>307</v>
      </c>
      <c r="D38" s="363"/>
      <c r="E38" s="356"/>
      <c r="F38" s="356"/>
    </row>
    <row r="39" spans="1:7" s="24" customFormat="1" ht="39" customHeight="1">
      <c r="A39" s="352">
        <v>4</v>
      </c>
      <c r="B39" s="161" t="s">
        <v>343</v>
      </c>
      <c r="C39" s="162" t="s">
        <v>305</v>
      </c>
      <c r="D39" s="362">
        <f>D31</f>
        <v>10.9</v>
      </c>
      <c r="E39" s="356"/>
      <c r="F39" s="356">
        <f>+D39*E39</f>
        <v>0</v>
      </c>
      <c r="G39" s="165"/>
    </row>
    <row r="40" spans="1:7" s="24" customFormat="1" ht="39.6">
      <c r="A40" s="353"/>
      <c r="B40" s="163" t="s">
        <v>344</v>
      </c>
      <c r="C40" s="164" t="s">
        <v>307</v>
      </c>
      <c r="D40" s="363"/>
      <c r="E40" s="356"/>
      <c r="F40" s="356"/>
      <c r="G40" s="165"/>
    </row>
    <row r="41" spans="1:7" s="24" customFormat="1" ht="15.6" thickBot="1">
      <c r="A41" s="357" t="s">
        <v>345</v>
      </c>
      <c r="B41" s="357"/>
      <c r="C41" s="357"/>
      <c r="D41" s="357"/>
      <c r="E41" s="357"/>
      <c r="F41" s="166">
        <f>SUM(F31:F40)</f>
        <v>0</v>
      </c>
      <c r="G41" s="165"/>
    </row>
    <row r="42" spans="1:7" s="24" customFormat="1" ht="21.6" customHeight="1">
      <c r="A42" s="160" t="s">
        <v>346</v>
      </c>
      <c r="B42" s="358" t="s">
        <v>347</v>
      </c>
      <c r="C42" s="358"/>
      <c r="D42" s="358"/>
      <c r="E42" s="358"/>
      <c r="F42" s="358"/>
      <c r="G42" s="165"/>
    </row>
    <row r="43" spans="1:7" ht="13.15" customHeight="1">
      <c r="A43" s="352">
        <v>1</v>
      </c>
      <c r="B43" s="161" t="s">
        <v>348</v>
      </c>
      <c r="C43" s="352" t="s">
        <v>112</v>
      </c>
      <c r="D43" s="354"/>
      <c r="E43" s="360"/>
      <c r="F43" s="360"/>
    </row>
    <row r="44" spans="1:7" ht="13.15" customHeight="1">
      <c r="A44" s="353"/>
      <c r="B44" s="163" t="s">
        <v>349</v>
      </c>
      <c r="C44" s="359"/>
      <c r="D44" s="355"/>
      <c r="E44" s="361"/>
      <c r="F44" s="361"/>
    </row>
    <row r="45" spans="1:7" ht="13.15" customHeight="1">
      <c r="A45" s="352">
        <v>2</v>
      </c>
      <c r="B45" s="161" t="s">
        <v>350</v>
      </c>
      <c r="C45" s="359"/>
      <c r="D45" s="354">
        <f>2+1.5+2+0.3+32</f>
        <v>37.799999999999997</v>
      </c>
      <c r="E45" s="356"/>
      <c r="F45" s="356">
        <f>+D45*E45</f>
        <v>0</v>
      </c>
    </row>
    <row r="46" spans="1:7" ht="13.15" customHeight="1">
      <c r="A46" s="353"/>
      <c r="B46" s="163" t="s">
        <v>351</v>
      </c>
      <c r="C46" s="359"/>
      <c r="D46" s="355"/>
      <c r="E46" s="356"/>
      <c r="F46" s="356"/>
    </row>
    <row r="47" spans="1:7" ht="13.15" customHeight="1">
      <c r="A47" s="352">
        <v>3</v>
      </c>
      <c r="B47" s="161" t="s">
        <v>352</v>
      </c>
      <c r="C47" s="359"/>
      <c r="D47" s="354">
        <v>15</v>
      </c>
      <c r="E47" s="356"/>
      <c r="F47" s="356">
        <f>+D47*E47</f>
        <v>0</v>
      </c>
    </row>
    <row r="48" spans="1:7" ht="13.15" customHeight="1">
      <c r="A48" s="353"/>
      <c r="B48" s="163" t="s">
        <v>353</v>
      </c>
      <c r="C48" s="353"/>
      <c r="D48" s="355"/>
      <c r="E48" s="356"/>
      <c r="F48" s="356"/>
    </row>
    <row r="49" spans="1:7" ht="26.45">
      <c r="A49" s="352">
        <v>4</v>
      </c>
      <c r="B49" s="161" t="s">
        <v>354</v>
      </c>
      <c r="C49" s="162" t="s">
        <v>309</v>
      </c>
      <c r="D49" s="354">
        <v>1</v>
      </c>
      <c r="E49" s="356"/>
      <c r="F49" s="356">
        <f>+D49*E49</f>
        <v>0</v>
      </c>
      <c r="G49" s="24"/>
    </row>
    <row r="50" spans="1:7" ht="26.45">
      <c r="A50" s="353"/>
      <c r="B50" s="163" t="s">
        <v>355</v>
      </c>
      <c r="C50" s="164" t="s">
        <v>117</v>
      </c>
      <c r="D50" s="355"/>
      <c r="E50" s="356"/>
      <c r="F50" s="356"/>
      <c r="G50" s="24"/>
    </row>
    <row r="51" spans="1:7" ht="16.149999999999999">
      <c r="A51" s="352">
        <v>5</v>
      </c>
      <c r="B51" s="161" t="s">
        <v>356</v>
      </c>
      <c r="C51" s="162" t="s">
        <v>309</v>
      </c>
      <c r="D51" s="354">
        <v>1</v>
      </c>
      <c r="E51" s="356"/>
      <c r="F51" s="356">
        <f>+D51*E51</f>
        <v>0</v>
      </c>
      <c r="G51" s="24"/>
    </row>
    <row r="52" spans="1:7" ht="15">
      <c r="A52" s="353"/>
      <c r="B52" s="163" t="s">
        <v>357</v>
      </c>
      <c r="C52" s="164" t="s">
        <v>117</v>
      </c>
      <c r="D52" s="355"/>
      <c r="E52" s="356"/>
      <c r="F52" s="356"/>
      <c r="G52" s="24"/>
    </row>
    <row r="53" spans="1:7" ht="16.149999999999999">
      <c r="A53" s="352">
        <v>6</v>
      </c>
      <c r="B53" s="161" t="s">
        <v>358</v>
      </c>
      <c r="C53" s="162" t="s">
        <v>309</v>
      </c>
      <c r="D53" s="354">
        <v>4</v>
      </c>
      <c r="E53" s="356"/>
      <c r="F53" s="356">
        <f>+D53*E53</f>
        <v>0</v>
      </c>
      <c r="G53" s="24"/>
    </row>
    <row r="54" spans="1:7" ht="15">
      <c r="A54" s="353"/>
      <c r="B54" s="163" t="s">
        <v>359</v>
      </c>
      <c r="C54" s="164" t="s">
        <v>117</v>
      </c>
      <c r="D54" s="355"/>
      <c r="E54" s="356"/>
      <c r="F54" s="356"/>
      <c r="G54" s="24"/>
    </row>
    <row r="55" spans="1:7" ht="16.149999999999999">
      <c r="A55" s="352">
        <v>7</v>
      </c>
      <c r="B55" s="161" t="s">
        <v>360</v>
      </c>
      <c r="C55" s="162" t="s">
        <v>309</v>
      </c>
      <c r="D55" s="354">
        <v>1</v>
      </c>
      <c r="E55" s="356"/>
      <c r="F55" s="356">
        <f>+D55*E55</f>
        <v>0</v>
      </c>
      <c r="G55" s="24"/>
    </row>
    <row r="56" spans="1:7" ht="19.149999999999999" customHeight="1">
      <c r="A56" s="353"/>
      <c r="B56" s="163" t="s">
        <v>361</v>
      </c>
      <c r="C56" s="164" t="s">
        <v>117</v>
      </c>
      <c r="D56" s="355"/>
      <c r="E56" s="356"/>
      <c r="F56" s="356"/>
      <c r="G56" s="24"/>
    </row>
    <row r="57" spans="1:7" ht="44.45" customHeight="1">
      <c r="A57" s="352">
        <v>8</v>
      </c>
      <c r="B57" s="161" t="s">
        <v>362</v>
      </c>
      <c r="C57" s="162" t="s">
        <v>309</v>
      </c>
      <c r="D57" s="354">
        <v>1</v>
      </c>
      <c r="E57" s="356"/>
      <c r="F57" s="356">
        <f>+D57*E57</f>
        <v>0</v>
      </c>
    </row>
    <row r="58" spans="1:7" ht="43.15" customHeight="1">
      <c r="A58" s="353"/>
      <c r="B58" s="163" t="s">
        <v>363</v>
      </c>
      <c r="C58" s="164" t="s">
        <v>117</v>
      </c>
      <c r="D58" s="355"/>
      <c r="E58" s="356"/>
      <c r="F58" s="356"/>
    </row>
    <row r="59" spans="1:7" ht="82.15" customHeight="1">
      <c r="A59" s="352">
        <v>9</v>
      </c>
      <c r="B59" s="161" t="s">
        <v>364</v>
      </c>
      <c r="C59" s="162" t="s">
        <v>309</v>
      </c>
      <c r="D59" s="354">
        <v>1</v>
      </c>
      <c r="E59" s="356"/>
      <c r="F59" s="356">
        <f>+D59*E59</f>
        <v>0</v>
      </c>
    </row>
    <row r="60" spans="1:7" ht="82.15" customHeight="1">
      <c r="A60" s="353"/>
      <c r="B60" s="163" t="s">
        <v>365</v>
      </c>
      <c r="C60" s="164" t="s">
        <v>117</v>
      </c>
      <c r="D60" s="355"/>
      <c r="E60" s="356"/>
      <c r="F60" s="356"/>
    </row>
    <row r="61" spans="1:7" ht="13.15" customHeight="1">
      <c r="A61" s="352">
        <v>10</v>
      </c>
      <c r="B61" s="161" t="s">
        <v>366</v>
      </c>
      <c r="C61" s="162" t="s">
        <v>309</v>
      </c>
      <c r="D61" s="354">
        <v>1</v>
      </c>
      <c r="E61" s="356"/>
      <c r="F61" s="356">
        <f>+D61*E61</f>
        <v>0</v>
      </c>
    </row>
    <row r="62" spans="1:7" ht="13.15" customHeight="1">
      <c r="A62" s="353"/>
      <c r="B62" s="163" t="s">
        <v>367</v>
      </c>
      <c r="C62" s="164" t="s">
        <v>117</v>
      </c>
      <c r="D62" s="355"/>
      <c r="E62" s="356"/>
      <c r="F62" s="356"/>
    </row>
    <row r="63" spans="1:7" ht="16.149999999999999">
      <c r="A63" s="352">
        <v>11</v>
      </c>
      <c r="B63" s="161" t="s">
        <v>368</v>
      </c>
      <c r="C63" s="162" t="s">
        <v>309</v>
      </c>
      <c r="D63" s="354">
        <v>1</v>
      </c>
      <c r="E63" s="356"/>
      <c r="F63" s="356">
        <f>+D63*E63</f>
        <v>0</v>
      </c>
      <c r="G63" s="24"/>
    </row>
    <row r="64" spans="1:7" ht="15">
      <c r="A64" s="353"/>
      <c r="B64" s="163" t="s">
        <v>369</v>
      </c>
      <c r="C64" s="164" t="s">
        <v>117</v>
      </c>
      <c r="D64" s="355"/>
      <c r="E64" s="356"/>
      <c r="F64" s="356"/>
      <c r="G64" s="24"/>
    </row>
    <row r="65" spans="1:7" s="24" customFormat="1" ht="16.149999999999999" customHeight="1">
      <c r="A65" s="352">
        <v>12</v>
      </c>
      <c r="B65" s="161" t="s">
        <v>370</v>
      </c>
      <c r="C65" s="162" t="s">
        <v>309</v>
      </c>
      <c r="D65" s="354">
        <v>1</v>
      </c>
      <c r="E65" s="356"/>
      <c r="F65" s="356">
        <f>+D65*E65</f>
        <v>0</v>
      </c>
      <c r="G65" s="165"/>
    </row>
    <row r="66" spans="1:7" s="24" customFormat="1" ht="44.45" customHeight="1" thickBot="1">
      <c r="A66" s="353"/>
      <c r="B66" s="163" t="s">
        <v>371</v>
      </c>
      <c r="C66" s="164" t="s">
        <v>117</v>
      </c>
      <c r="D66" s="355"/>
      <c r="E66" s="356"/>
      <c r="F66" s="356"/>
      <c r="G66" s="165"/>
    </row>
    <row r="67" spans="1:7" ht="18" customHeight="1" thickBot="1">
      <c r="A67" s="349" t="s">
        <v>372</v>
      </c>
      <c r="B67" s="350"/>
      <c r="C67" s="350"/>
      <c r="D67" s="350"/>
      <c r="E67" s="350"/>
      <c r="F67" s="166">
        <f>SUM(F43:F66)</f>
        <v>0</v>
      </c>
    </row>
    <row r="68" spans="1:7" ht="16.149999999999999" thickBot="1">
      <c r="A68" s="349" t="s">
        <v>373</v>
      </c>
      <c r="B68" s="350"/>
      <c r="C68" s="350"/>
      <c r="D68" s="350"/>
      <c r="E68" s="351"/>
      <c r="F68" s="168">
        <f>F67+F41+F28+F12</f>
        <v>0</v>
      </c>
    </row>
    <row r="71" spans="1:7" ht="13.9" thickBot="1">
      <c r="B71" s="138" t="s">
        <v>253</v>
      </c>
    </row>
    <row r="72" spans="1:7" ht="13.9" thickTop="1"/>
    <row r="73" spans="1:7" ht="15">
      <c r="G73" s="24"/>
    </row>
    <row r="74" spans="1:7" ht="15">
      <c r="G74" s="24"/>
    </row>
    <row r="76" spans="1:7" ht="15.6">
      <c r="G76" s="173"/>
    </row>
    <row r="77" spans="1:7" ht="15">
      <c r="G77" s="9"/>
    </row>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5"/>
  <sheetViews>
    <sheetView topLeftCell="A304" zoomScaleNormal="100" workbookViewId="0">
      <selection activeCell="H267" sqref="H267"/>
    </sheetView>
  </sheetViews>
  <sheetFormatPr defaultRowHeight="15"/>
  <cols>
    <col min="1" max="1" width="6.140625" style="9" customWidth="1"/>
    <col min="2" max="2" width="116.7109375" style="2" customWidth="1"/>
    <col min="3" max="3" width="1.42578125" style="2" customWidth="1"/>
    <col min="4" max="4" width="12.42578125" style="2" customWidth="1"/>
    <col min="5" max="5" width="1.85546875" style="2" customWidth="1"/>
    <col min="6" max="6" width="16.28515625" style="2" bestFit="1" customWidth="1"/>
    <col min="7" max="7" width="1.5703125" style="2" customWidth="1"/>
    <col min="8" max="8" width="15.140625" style="2" customWidth="1"/>
    <col min="9" max="9" width="2" style="2" customWidth="1"/>
    <col min="10" max="10" width="23.5703125" style="2" customWidth="1"/>
    <col min="11" max="256" width="8.85546875" style="2"/>
    <col min="257" max="257" width="6.140625" style="2" customWidth="1"/>
    <col min="258" max="258" width="116.7109375" style="2" customWidth="1"/>
    <col min="259" max="259" width="1.42578125" style="2" customWidth="1"/>
    <col min="260" max="260" width="12.42578125" style="2" customWidth="1"/>
    <col min="261" max="261" width="1.85546875" style="2" customWidth="1"/>
    <col min="262" max="262" width="16.28515625" style="2" bestFit="1" customWidth="1"/>
    <col min="263" max="263" width="1.5703125" style="2" customWidth="1"/>
    <col min="264" max="264" width="15.140625" style="2" customWidth="1"/>
    <col min="265" max="265" width="2" style="2" customWidth="1"/>
    <col min="266" max="266" width="23.5703125" style="2" customWidth="1"/>
    <col min="267" max="512" width="8.85546875" style="2"/>
    <col min="513" max="513" width="6.140625" style="2" customWidth="1"/>
    <col min="514" max="514" width="116.7109375" style="2" customWidth="1"/>
    <col min="515" max="515" width="1.42578125" style="2" customWidth="1"/>
    <col min="516" max="516" width="12.42578125" style="2" customWidth="1"/>
    <col min="517" max="517" width="1.85546875" style="2" customWidth="1"/>
    <col min="518" max="518" width="16.28515625" style="2" bestFit="1" customWidth="1"/>
    <col min="519" max="519" width="1.5703125" style="2" customWidth="1"/>
    <col min="520" max="520" width="15.140625" style="2" customWidth="1"/>
    <col min="521" max="521" width="2" style="2" customWidth="1"/>
    <col min="522" max="522" width="23.5703125" style="2" customWidth="1"/>
    <col min="523" max="768" width="8.85546875" style="2"/>
    <col min="769" max="769" width="6.140625" style="2" customWidth="1"/>
    <col min="770" max="770" width="116.7109375" style="2" customWidth="1"/>
    <col min="771" max="771" width="1.42578125" style="2" customWidth="1"/>
    <col min="772" max="772" width="12.42578125" style="2" customWidth="1"/>
    <col min="773" max="773" width="1.85546875" style="2" customWidth="1"/>
    <col min="774" max="774" width="16.28515625" style="2" bestFit="1" customWidth="1"/>
    <col min="775" max="775" width="1.5703125" style="2" customWidth="1"/>
    <col min="776" max="776" width="15.140625" style="2" customWidth="1"/>
    <col min="777" max="777" width="2" style="2" customWidth="1"/>
    <col min="778" max="778" width="23.5703125" style="2" customWidth="1"/>
    <col min="779" max="1024" width="8.85546875" style="2"/>
    <col min="1025" max="1025" width="6.140625" style="2" customWidth="1"/>
    <col min="1026" max="1026" width="116.7109375" style="2" customWidth="1"/>
    <col min="1027" max="1027" width="1.42578125" style="2" customWidth="1"/>
    <col min="1028" max="1028" width="12.42578125" style="2" customWidth="1"/>
    <col min="1029" max="1029" width="1.85546875" style="2" customWidth="1"/>
    <col min="1030" max="1030" width="16.28515625" style="2" bestFit="1" customWidth="1"/>
    <col min="1031" max="1031" width="1.5703125" style="2" customWidth="1"/>
    <col min="1032" max="1032" width="15.140625" style="2" customWidth="1"/>
    <col min="1033" max="1033" width="2" style="2" customWidth="1"/>
    <col min="1034" max="1034" width="23.5703125" style="2" customWidth="1"/>
    <col min="1035" max="1280" width="8.85546875" style="2"/>
    <col min="1281" max="1281" width="6.140625" style="2" customWidth="1"/>
    <col min="1282" max="1282" width="116.7109375" style="2" customWidth="1"/>
    <col min="1283" max="1283" width="1.42578125" style="2" customWidth="1"/>
    <col min="1284" max="1284" width="12.42578125" style="2" customWidth="1"/>
    <col min="1285" max="1285" width="1.85546875" style="2" customWidth="1"/>
    <col min="1286" max="1286" width="16.28515625" style="2" bestFit="1" customWidth="1"/>
    <col min="1287" max="1287" width="1.5703125" style="2" customWidth="1"/>
    <col min="1288" max="1288" width="15.140625" style="2" customWidth="1"/>
    <col min="1289" max="1289" width="2" style="2" customWidth="1"/>
    <col min="1290" max="1290" width="23.5703125" style="2" customWidth="1"/>
    <col min="1291" max="1536" width="8.85546875" style="2"/>
    <col min="1537" max="1537" width="6.140625" style="2" customWidth="1"/>
    <col min="1538" max="1538" width="116.7109375" style="2" customWidth="1"/>
    <col min="1539" max="1539" width="1.42578125" style="2" customWidth="1"/>
    <col min="1540" max="1540" width="12.42578125" style="2" customWidth="1"/>
    <col min="1541" max="1541" width="1.85546875" style="2" customWidth="1"/>
    <col min="1542" max="1542" width="16.28515625" style="2" bestFit="1" customWidth="1"/>
    <col min="1543" max="1543" width="1.5703125" style="2" customWidth="1"/>
    <col min="1544" max="1544" width="15.140625" style="2" customWidth="1"/>
    <col min="1545" max="1545" width="2" style="2" customWidth="1"/>
    <col min="1546" max="1546" width="23.5703125" style="2" customWidth="1"/>
    <col min="1547" max="1792" width="8.85546875" style="2"/>
    <col min="1793" max="1793" width="6.140625" style="2" customWidth="1"/>
    <col min="1794" max="1794" width="116.7109375" style="2" customWidth="1"/>
    <col min="1795" max="1795" width="1.42578125" style="2" customWidth="1"/>
    <col min="1796" max="1796" width="12.42578125" style="2" customWidth="1"/>
    <col min="1797" max="1797" width="1.85546875" style="2" customWidth="1"/>
    <col min="1798" max="1798" width="16.28515625" style="2" bestFit="1" customWidth="1"/>
    <col min="1799" max="1799" width="1.5703125" style="2" customWidth="1"/>
    <col min="1800" max="1800" width="15.140625" style="2" customWidth="1"/>
    <col min="1801" max="1801" width="2" style="2" customWidth="1"/>
    <col min="1802" max="1802" width="23.5703125" style="2" customWidth="1"/>
    <col min="1803" max="2048" width="8.85546875" style="2"/>
    <col min="2049" max="2049" width="6.140625" style="2" customWidth="1"/>
    <col min="2050" max="2050" width="116.7109375" style="2" customWidth="1"/>
    <col min="2051" max="2051" width="1.42578125" style="2" customWidth="1"/>
    <col min="2052" max="2052" width="12.42578125" style="2" customWidth="1"/>
    <col min="2053" max="2053" width="1.85546875" style="2" customWidth="1"/>
    <col min="2054" max="2054" width="16.28515625" style="2" bestFit="1" customWidth="1"/>
    <col min="2055" max="2055" width="1.5703125" style="2" customWidth="1"/>
    <col min="2056" max="2056" width="15.140625" style="2" customWidth="1"/>
    <col min="2057" max="2057" width="2" style="2" customWidth="1"/>
    <col min="2058" max="2058" width="23.5703125" style="2" customWidth="1"/>
    <col min="2059" max="2304" width="8.85546875" style="2"/>
    <col min="2305" max="2305" width="6.140625" style="2" customWidth="1"/>
    <col min="2306" max="2306" width="116.7109375" style="2" customWidth="1"/>
    <col min="2307" max="2307" width="1.42578125" style="2" customWidth="1"/>
    <col min="2308" max="2308" width="12.42578125" style="2" customWidth="1"/>
    <col min="2309" max="2309" width="1.85546875" style="2" customWidth="1"/>
    <col min="2310" max="2310" width="16.28515625" style="2" bestFit="1" customWidth="1"/>
    <col min="2311" max="2311" width="1.5703125" style="2" customWidth="1"/>
    <col min="2312" max="2312" width="15.140625" style="2" customWidth="1"/>
    <col min="2313" max="2313" width="2" style="2" customWidth="1"/>
    <col min="2314" max="2314" width="23.5703125" style="2" customWidth="1"/>
    <col min="2315" max="2560" width="8.85546875" style="2"/>
    <col min="2561" max="2561" width="6.140625" style="2" customWidth="1"/>
    <col min="2562" max="2562" width="116.7109375" style="2" customWidth="1"/>
    <col min="2563" max="2563" width="1.42578125" style="2" customWidth="1"/>
    <col min="2564" max="2564" width="12.42578125" style="2" customWidth="1"/>
    <col min="2565" max="2565" width="1.85546875" style="2" customWidth="1"/>
    <col min="2566" max="2566" width="16.28515625" style="2" bestFit="1" customWidth="1"/>
    <col min="2567" max="2567" width="1.5703125" style="2" customWidth="1"/>
    <col min="2568" max="2568" width="15.140625" style="2" customWidth="1"/>
    <col min="2569" max="2569" width="2" style="2" customWidth="1"/>
    <col min="2570" max="2570" width="23.5703125" style="2" customWidth="1"/>
    <col min="2571" max="2816" width="8.85546875" style="2"/>
    <col min="2817" max="2817" width="6.140625" style="2" customWidth="1"/>
    <col min="2818" max="2818" width="116.7109375" style="2" customWidth="1"/>
    <col min="2819" max="2819" width="1.42578125" style="2" customWidth="1"/>
    <col min="2820" max="2820" width="12.42578125" style="2" customWidth="1"/>
    <col min="2821" max="2821" width="1.85546875" style="2" customWidth="1"/>
    <col min="2822" max="2822" width="16.28515625" style="2" bestFit="1" customWidth="1"/>
    <col min="2823" max="2823" width="1.5703125" style="2" customWidth="1"/>
    <col min="2824" max="2824" width="15.140625" style="2" customWidth="1"/>
    <col min="2825" max="2825" width="2" style="2" customWidth="1"/>
    <col min="2826" max="2826" width="23.5703125" style="2" customWidth="1"/>
    <col min="2827" max="3072" width="8.85546875" style="2"/>
    <col min="3073" max="3073" width="6.140625" style="2" customWidth="1"/>
    <col min="3074" max="3074" width="116.7109375" style="2" customWidth="1"/>
    <col min="3075" max="3075" width="1.42578125" style="2" customWidth="1"/>
    <col min="3076" max="3076" width="12.42578125" style="2" customWidth="1"/>
    <col min="3077" max="3077" width="1.85546875" style="2" customWidth="1"/>
    <col min="3078" max="3078" width="16.28515625" style="2" bestFit="1" customWidth="1"/>
    <col min="3079" max="3079" width="1.5703125" style="2" customWidth="1"/>
    <col min="3080" max="3080" width="15.140625" style="2" customWidth="1"/>
    <col min="3081" max="3081" width="2" style="2" customWidth="1"/>
    <col min="3082" max="3082" width="23.5703125" style="2" customWidth="1"/>
    <col min="3083" max="3328" width="8.85546875" style="2"/>
    <col min="3329" max="3329" width="6.140625" style="2" customWidth="1"/>
    <col min="3330" max="3330" width="116.7109375" style="2" customWidth="1"/>
    <col min="3331" max="3331" width="1.42578125" style="2" customWidth="1"/>
    <col min="3332" max="3332" width="12.42578125" style="2" customWidth="1"/>
    <col min="3333" max="3333" width="1.85546875" style="2" customWidth="1"/>
    <col min="3334" max="3334" width="16.28515625" style="2" bestFit="1" customWidth="1"/>
    <col min="3335" max="3335" width="1.5703125" style="2" customWidth="1"/>
    <col min="3336" max="3336" width="15.140625" style="2" customWidth="1"/>
    <col min="3337" max="3337" width="2" style="2" customWidth="1"/>
    <col min="3338" max="3338" width="23.5703125" style="2" customWidth="1"/>
    <col min="3339" max="3584" width="8.85546875" style="2"/>
    <col min="3585" max="3585" width="6.140625" style="2" customWidth="1"/>
    <col min="3586" max="3586" width="116.7109375" style="2" customWidth="1"/>
    <col min="3587" max="3587" width="1.42578125" style="2" customWidth="1"/>
    <col min="3588" max="3588" width="12.42578125" style="2" customWidth="1"/>
    <col min="3589" max="3589" width="1.85546875" style="2" customWidth="1"/>
    <col min="3590" max="3590" width="16.28515625" style="2" bestFit="1" customWidth="1"/>
    <col min="3591" max="3591" width="1.5703125" style="2" customWidth="1"/>
    <col min="3592" max="3592" width="15.140625" style="2" customWidth="1"/>
    <col min="3593" max="3593" width="2" style="2" customWidth="1"/>
    <col min="3594" max="3594" width="23.5703125" style="2" customWidth="1"/>
    <col min="3595" max="3840" width="8.85546875" style="2"/>
    <col min="3841" max="3841" width="6.140625" style="2" customWidth="1"/>
    <col min="3842" max="3842" width="116.7109375" style="2" customWidth="1"/>
    <col min="3843" max="3843" width="1.42578125" style="2" customWidth="1"/>
    <col min="3844" max="3844" width="12.42578125" style="2" customWidth="1"/>
    <col min="3845" max="3845" width="1.85546875" style="2" customWidth="1"/>
    <col min="3846" max="3846" width="16.28515625" style="2" bestFit="1" customWidth="1"/>
    <col min="3847" max="3847" width="1.5703125" style="2" customWidth="1"/>
    <col min="3848" max="3848" width="15.140625" style="2" customWidth="1"/>
    <col min="3849" max="3849" width="2" style="2" customWidth="1"/>
    <col min="3850" max="3850" width="23.5703125" style="2" customWidth="1"/>
    <col min="3851" max="4096" width="8.85546875" style="2"/>
    <col min="4097" max="4097" width="6.140625" style="2" customWidth="1"/>
    <col min="4098" max="4098" width="116.7109375" style="2" customWidth="1"/>
    <col min="4099" max="4099" width="1.42578125" style="2" customWidth="1"/>
    <col min="4100" max="4100" width="12.42578125" style="2" customWidth="1"/>
    <col min="4101" max="4101" width="1.85546875" style="2" customWidth="1"/>
    <col min="4102" max="4102" width="16.28515625" style="2" bestFit="1" customWidth="1"/>
    <col min="4103" max="4103" width="1.5703125" style="2" customWidth="1"/>
    <col min="4104" max="4104" width="15.140625" style="2" customWidth="1"/>
    <col min="4105" max="4105" width="2" style="2" customWidth="1"/>
    <col min="4106" max="4106" width="23.5703125" style="2" customWidth="1"/>
    <col min="4107" max="4352" width="8.85546875" style="2"/>
    <col min="4353" max="4353" width="6.140625" style="2" customWidth="1"/>
    <col min="4354" max="4354" width="116.7109375" style="2" customWidth="1"/>
    <col min="4355" max="4355" width="1.42578125" style="2" customWidth="1"/>
    <col min="4356" max="4356" width="12.42578125" style="2" customWidth="1"/>
    <col min="4357" max="4357" width="1.85546875" style="2" customWidth="1"/>
    <col min="4358" max="4358" width="16.28515625" style="2" bestFit="1" customWidth="1"/>
    <col min="4359" max="4359" width="1.5703125" style="2" customWidth="1"/>
    <col min="4360" max="4360" width="15.140625" style="2" customWidth="1"/>
    <col min="4361" max="4361" width="2" style="2" customWidth="1"/>
    <col min="4362" max="4362" width="23.5703125" style="2" customWidth="1"/>
    <col min="4363" max="4608" width="8.85546875" style="2"/>
    <col min="4609" max="4609" width="6.140625" style="2" customWidth="1"/>
    <col min="4610" max="4610" width="116.7109375" style="2" customWidth="1"/>
    <col min="4611" max="4611" width="1.42578125" style="2" customWidth="1"/>
    <col min="4612" max="4612" width="12.42578125" style="2" customWidth="1"/>
    <col min="4613" max="4613" width="1.85546875" style="2" customWidth="1"/>
    <col min="4614" max="4614" width="16.28515625" style="2" bestFit="1" customWidth="1"/>
    <col min="4615" max="4615" width="1.5703125" style="2" customWidth="1"/>
    <col min="4616" max="4616" width="15.140625" style="2" customWidth="1"/>
    <col min="4617" max="4617" width="2" style="2" customWidth="1"/>
    <col min="4618" max="4618" width="23.5703125" style="2" customWidth="1"/>
    <col min="4619" max="4864" width="8.85546875" style="2"/>
    <col min="4865" max="4865" width="6.140625" style="2" customWidth="1"/>
    <col min="4866" max="4866" width="116.7109375" style="2" customWidth="1"/>
    <col min="4867" max="4867" width="1.42578125" style="2" customWidth="1"/>
    <col min="4868" max="4868" width="12.42578125" style="2" customWidth="1"/>
    <col min="4869" max="4869" width="1.85546875" style="2" customWidth="1"/>
    <col min="4870" max="4870" width="16.28515625" style="2" bestFit="1" customWidth="1"/>
    <col min="4871" max="4871" width="1.5703125" style="2" customWidth="1"/>
    <col min="4872" max="4872" width="15.140625" style="2" customWidth="1"/>
    <col min="4873" max="4873" width="2" style="2" customWidth="1"/>
    <col min="4874" max="4874" width="23.5703125" style="2" customWidth="1"/>
    <col min="4875" max="5120" width="8.85546875" style="2"/>
    <col min="5121" max="5121" width="6.140625" style="2" customWidth="1"/>
    <col min="5122" max="5122" width="116.7109375" style="2" customWidth="1"/>
    <col min="5123" max="5123" width="1.42578125" style="2" customWidth="1"/>
    <col min="5124" max="5124" width="12.42578125" style="2" customWidth="1"/>
    <col min="5125" max="5125" width="1.85546875" style="2" customWidth="1"/>
    <col min="5126" max="5126" width="16.28515625" style="2" bestFit="1" customWidth="1"/>
    <col min="5127" max="5127" width="1.5703125" style="2" customWidth="1"/>
    <col min="5128" max="5128" width="15.140625" style="2" customWidth="1"/>
    <col min="5129" max="5129" width="2" style="2" customWidth="1"/>
    <col min="5130" max="5130" width="23.5703125" style="2" customWidth="1"/>
    <col min="5131" max="5376" width="8.85546875" style="2"/>
    <col min="5377" max="5377" width="6.140625" style="2" customWidth="1"/>
    <col min="5378" max="5378" width="116.7109375" style="2" customWidth="1"/>
    <col min="5379" max="5379" width="1.42578125" style="2" customWidth="1"/>
    <col min="5380" max="5380" width="12.42578125" style="2" customWidth="1"/>
    <col min="5381" max="5381" width="1.85546875" style="2" customWidth="1"/>
    <col min="5382" max="5382" width="16.28515625" style="2" bestFit="1" customWidth="1"/>
    <col min="5383" max="5383" width="1.5703125" style="2" customWidth="1"/>
    <col min="5384" max="5384" width="15.140625" style="2" customWidth="1"/>
    <col min="5385" max="5385" width="2" style="2" customWidth="1"/>
    <col min="5386" max="5386" width="23.5703125" style="2" customWidth="1"/>
    <col min="5387" max="5632" width="8.85546875" style="2"/>
    <col min="5633" max="5633" width="6.140625" style="2" customWidth="1"/>
    <col min="5634" max="5634" width="116.7109375" style="2" customWidth="1"/>
    <col min="5635" max="5635" width="1.42578125" style="2" customWidth="1"/>
    <col min="5636" max="5636" width="12.42578125" style="2" customWidth="1"/>
    <col min="5637" max="5637" width="1.85546875" style="2" customWidth="1"/>
    <col min="5638" max="5638" width="16.28515625" style="2" bestFit="1" customWidth="1"/>
    <col min="5639" max="5639" width="1.5703125" style="2" customWidth="1"/>
    <col min="5640" max="5640" width="15.140625" style="2" customWidth="1"/>
    <col min="5641" max="5641" width="2" style="2" customWidth="1"/>
    <col min="5642" max="5642" width="23.5703125" style="2" customWidth="1"/>
    <col min="5643" max="5888" width="8.85546875" style="2"/>
    <col min="5889" max="5889" width="6.140625" style="2" customWidth="1"/>
    <col min="5890" max="5890" width="116.7109375" style="2" customWidth="1"/>
    <col min="5891" max="5891" width="1.42578125" style="2" customWidth="1"/>
    <col min="5892" max="5892" width="12.42578125" style="2" customWidth="1"/>
    <col min="5893" max="5893" width="1.85546875" style="2" customWidth="1"/>
    <col min="5894" max="5894" width="16.28515625" style="2" bestFit="1" customWidth="1"/>
    <col min="5895" max="5895" width="1.5703125" style="2" customWidth="1"/>
    <col min="5896" max="5896" width="15.140625" style="2" customWidth="1"/>
    <col min="5897" max="5897" width="2" style="2" customWidth="1"/>
    <col min="5898" max="5898" width="23.5703125" style="2" customWidth="1"/>
    <col min="5899" max="6144" width="8.85546875" style="2"/>
    <col min="6145" max="6145" width="6.140625" style="2" customWidth="1"/>
    <col min="6146" max="6146" width="116.7109375" style="2" customWidth="1"/>
    <col min="6147" max="6147" width="1.42578125" style="2" customWidth="1"/>
    <col min="6148" max="6148" width="12.42578125" style="2" customWidth="1"/>
    <col min="6149" max="6149" width="1.85546875" style="2" customWidth="1"/>
    <col min="6150" max="6150" width="16.28515625" style="2" bestFit="1" customWidth="1"/>
    <col min="6151" max="6151" width="1.5703125" style="2" customWidth="1"/>
    <col min="6152" max="6152" width="15.140625" style="2" customWidth="1"/>
    <col min="6153" max="6153" width="2" style="2" customWidth="1"/>
    <col min="6154" max="6154" width="23.5703125" style="2" customWidth="1"/>
    <col min="6155" max="6400" width="8.85546875" style="2"/>
    <col min="6401" max="6401" width="6.140625" style="2" customWidth="1"/>
    <col min="6402" max="6402" width="116.7109375" style="2" customWidth="1"/>
    <col min="6403" max="6403" width="1.42578125" style="2" customWidth="1"/>
    <col min="6404" max="6404" width="12.42578125" style="2" customWidth="1"/>
    <col min="6405" max="6405" width="1.85546875" style="2" customWidth="1"/>
    <col min="6406" max="6406" width="16.28515625" style="2" bestFit="1" customWidth="1"/>
    <col min="6407" max="6407" width="1.5703125" style="2" customWidth="1"/>
    <col min="6408" max="6408" width="15.140625" style="2" customWidth="1"/>
    <col min="6409" max="6409" width="2" style="2" customWidth="1"/>
    <col min="6410" max="6410" width="23.5703125" style="2" customWidth="1"/>
    <col min="6411" max="6656" width="8.85546875" style="2"/>
    <col min="6657" max="6657" width="6.140625" style="2" customWidth="1"/>
    <col min="6658" max="6658" width="116.7109375" style="2" customWidth="1"/>
    <col min="6659" max="6659" width="1.42578125" style="2" customWidth="1"/>
    <col min="6660" max="6660" width="12.42578125" style="2" customWidth="1"/>
    <col min="6661" max="6661" width="1.85546875" style="2" customWidth="1"/>
    <col min="6662" max="6662" width="16.28515625" style="2" bestFit="1" customWidth="1"/>
    <col min="6663" max="6663" width="1.5703125" style="2" customWidth="1"/>
    <col min="6664" max="6664" width="15.140625" style="2" customWidth="1"/>
    <col min="6665" max="6665" width="2" style="2" customWidth="1"/>
    <col min="6666" max="6666" width="23.5703125" style="2" customWidth="1"/>
    <col min="6667" max="6912" width="8.85546875" style="2"/>
    <col min="6913" max="6913" width="6.140625" style="2" customWidth="1"/>
    <col min="6914" max="6914" width="116.7109375" style="2" customWidth="1"/>
    <col min="6915" max="6915" width="1.42578125" style="2" customWidth="1"/>
    <col min="6916" max="6916" width="12.42578125" style="2" customWidth="1"/>
    <col min="6917" max="6917" width="1.85546875" style="2" customWidth="1"/>
    <col min="6918" max="6918" width="16.28515625" style="2" bestFit="1" customWidth="1"/>
    <col min="6919" max="6919" width="1.5703125" style="2" customWidth="1"/>
    <col min="6920" max="6920" width="15.140625" style="2" customWidth="1"/>
    <col min="6921" max="6921" width="2" style="2" customWidth="1"/>
    <col min="6922" max="6922" width="23.5703125" style="2" customWidth="1"/>
    <col min="6923" max="7168" width="8.85546875" style="2"/>
    <col min="7169" max="7169" width="6.140625" style="2" customWidth="1"/>
    <col min="7170" max="7170" width="116.7109375" style="2" customWidth="1"/>
    <col min="7171" max="7171" width="1.42578125" style="2" customWidth="1"/>
    <col min="7172" max="7172" width="12.42578125" style="2" customWidth="1"/>
    <col min="7173" max="7173" width="1.85546875" style="2" customWidth="1"/>
    <col min="7174" max="7174" width="16.28515625" style="2" bestFit="1" customWidth="1"/>
    <col min="7175" max="7175" width="1.5703125" style="2" customWidth="1"/>
    <col min="7176" max="7176" width="15.140625" style="2" customWidth="1"/>
    <col min="7177" max="7177" width="2" style="2" customWidth="1"/>
    <col min="7178" max="7178" width="23.5703125" style="2" customWidth="1"/>
    <col min="7179" max="7424" width="8.85546875" style="2"/>
    <col min="7425" max="7425" width="6.140625" style="2" customWidth="1"/>
    <col min="7426" max="7426" width="116.7109375" style="2" customWidth="1"/>
    <col min="7427" max="7427" width="1.42578125" style="2" customWidth="1"/>
    <col min="7428" max="7428" width="12.42578125" style="2" customWidth="1"/>
    <col min="7429" max="7429" width="1.85546875" style="2" customWidth="1"/>
    <col min="7430" max="7430" width="16.28515625" style="2" bestFit="1" customWidth="1"/>
    <col min="7431" max="7431" width="1.5703125" style="2" customWidth="1"/>
    <col min="7432" max="7432" width="15.140625" style="2" customWidth="1"/>
    <col min="7433" max="7433" width="2" style="2" customWidth="1"/>
    <col min="7434" max="7434" width="23.5703125" style="2" customWidth="1"/>
    <col min="7435" max="7680" width="8.85546875" style="2"/>
    <col min="7681" max="7681" width="6.140625" style="2" customWidth="1"/>
    <col min="7682" max="7682" width="116.7109375" style="2" customWidth="1"/>
    <col min="7683" max="7683" width="1.42578125" style="2" customWidth="1"/>
    <col min="7684" max="7684" width="12.42578125" style="2" customWidth="1"/>
    <col min="7685" max="7685" width="1.85546875" style="2" customWidth="1"/>
    <col min="7686" max="7686" width="16.28515625" style="2" bestFit="1" customWidth="1"/>
    <col min="7687" max="7687" width="1.5703125" style="2" customWidth="1"/>
    <col min="7688" max="7688" width="15.140625" style="2" customWidth="1"/>
    <col min="7689" max="7689" width="2" style="2" customWidth="1"/>
    <col min="7690" max="7690" width="23.5703125" style="2" customWidth="1"/>
    <col min="7691" max="7936" width="8.85546875" style="2"/>
    <col min="7937" max="7937" width="6.140625" style="2" customWidth="1"/>
    <col min="7938" max="7938" width="116.7109375" style="2" customWidth="1"/>
    <col min="7939" max="7939" width="1.42578125" style="2" customWidth="1"/>
    <col min="7940" max="7940" width="12.42578125" style="2" customWidth="1"/>
    <col min="7941" max="7941" width="1.85546875" style="2" customWidth="1"/>
    <col min="7942" max="7942" width="16.28515625" style="2" bestFit="1" customWidth="1"/>
    <col min="7943" max="7943" width="1.5703125" style="2" customWidth="1"/>
    <col min="7944" max="7944" width="15.140625" style="2" customWidth="1"/>
    <col min="7945" max="7945" width="2" style="2" customWidth="1"/>
    <col min="7946" max="7946" width="23.5703125" style="2" customWidth="1"/>
    <col min="7947" max="8192" width="8.85546875" style="2"/>
    <col min="8193" max="8193" width="6.140625" style="2" customWidth="1"/>
    <col min="8194" max="8194" width="116.7109375" style="2" customWidth="1"/>
    <col min="8195" max="8195" width="1.42578125" style="2" customWidth="1"/>
    <col min="8196" max="8196" width="12.42578125" style="2" customWidth="1"/>
    <col min="8197" max="8197" width="1.85546875" style="2" customWidth="1"/>
    <col min="8198" max="8198" width="16.28515625" style="2" bestFit="1" customWidth="1"/>
    <col min="8199" max="8199" width="1.5703125" style="2" customWidth="1"/>
    <col min="8200" max="8200" width="15.140625" style="2" customWidth="1"/>
    <col min="8201" max="8201" width="2" style="2" customWidth="1"/>
    <col min="8202" max="8202" width="23.5703125" style="2" customWidth="1"/>
    <col min="8203" max="8448" width="8.85546875" style="2"/>
    <col min="8449" max="8449" width="6.140625" style="2" customWidth="1"/>
    <col min="8450" max="8450" width="116.7109375" style="2" customWidth="1"/>
    <col min="8451" max="8451" width="1.42578125" style="2" customWidth="1"/>
    <col min="8452" max="8452" width="12.42578125" style="2" customWidth="1"/>
    <col min="8453" max="8453" width="1.85546875" style="2" customWidth="1"/>
    <col min="8454" max="8454" width="16.28515625" style="2" bestFit="1" customWidth="1"/>
    <col min="8455" max="8455" width="1.5703125" style="2" customWidth="1"/>
    <col min="8456" max="8456" width="15.140625" style="2" customWidth="1"/>
    <col min="8457" max="8457" width="2" style="2" customWidth="1"/>
    <col min="8458" max="8458" width="23.5703125" style="2" customWidth="1"/>
    <col min="8459" max="8704" width="8.85546875" style="2"/>
    <col min="8705" max="8705" width="6.140625" style="2" customWidth="1"/>
    <col min="8706" max="8706" width="116.7109375" style="2" customWidth="1"/>
    <col min="8707" max="8707" width="1.42578125" style="2" customWidth="1"/>
    <col min="8708" max="8708" width="12.42578125" style="2" customWidth="1"/>
    <col min="8709" max="8709" width="1.85546875" style="2" customWidth="1"/>
    <col min="8710" max="8710" width="16.28515625" style="2" bestFit="1" customWidth="1"/>
    <col min="8711" max="8711" width="1.5703125" style="2" customWidth="1"/>
    <col min="8712" max="8712" width="15.140625" style="2" customWidth="1"/>
    <col min="8713" max="8713" width="2" style="2" customWidth="1"/>
    <col min="8714" max="8714" width="23.5703125" style="2" customWidth="1"/>
    <col min="8715" max="8960" width="8.85546875" style="2"/>
    <col min="8961" max="8961" width="6.140625" style="2" customWidth="1"/>
    <col min="8962" max="8962" width="116.7109375" style="2" customWidth="1"/>
    <col min="8963" max="8963" width="1.42578125" style="2" customWidth="1"/>
    <col min="8964" max="8964" width="12.42578125" style="2" customWidth="1"/>
    <col min="8965" max="8965" width="1.85546875" style="2" customWidth="1"/>
    <col min="8966" max="8966" width="16.28515625" style="2" bestFit="1" customWidth="1"/>
    <col min="8967" max="8967" width="1.5703125" style="2" customWidth="1"/>
    <col min="8968" max="8968" width="15.140625" style="2" customWidth="1"/>
    <col min="8969" max="8969" width="2" style="2" customWidth="1"/>
    <col min="8970" max="8970" width="23.5703125" style="2" customWidth="1"/>
    <col min="8971" max="9216" width="8.85546875" style="2"/>
    <col min="9217" max="9217" width="6.140625" style="2" customWidth="1"/>
    <col min="9218" max="9218" width="116.7109375" style="2" customWidth="1"/>
    <col min="9219" max="9219" width="1.42578125" style="2" customWidth="1"/>
    <col min="9220" max="9220" width="12.42578125" style="2" customWidth="1"/>
    <col min="9221" max="9221" width="1.85546875" style="2" customWidth="1"/>
    <col min="9222" max="9222" width="16.28515625" style="2" bestFit="1" customWidth="1"/>
    <col min="9223" max="9223" width="1.5703125" style="2" customWidth="1"/>
    <col min="9224" max="9224" width="15.140625" style="2" customWidth="1"/>
    <col min="9225" max="9225" width="2" style="2" customWidth="1"/>
    <col min="9226" max="9226" width="23.5703125" style="2" customWidth="1"/>
    <col min="9227" max="9472" width="8.85546875" style="2"/>
    <col min="9473" max="9473" width="6.140625" style="2" customWidth="1"/>
    <col min="9474" max="9474" width="116.7109375" style="2" customWidth="1"/>
    <col min="9475" max="9475" width="1.42578125" style="2" customWidth="1"/>
    <col min="9476" max="9476" width="12.42578125" style="2" customWidth="1"/>
    <col min="9477" max="9477" width="1.85546875" style="2" customWidth="1"/>
    <col min="9478" max="9478" width="16.28515625" style="2" bestFit="1" customWidth="1"/>
    <col min="9479" max="9479" width="1.5703125" style="2" customWidth="1"/>
    <col min="9480" max="9480" width="15.140625" style="2" customWidth="1"/>
    <col min="9481" max="9481" width="2" style="2" customWidth="1"/>
    <col min="9482" max="9482" width="23.5703125" style="2" customWidth="1"/>
    <col min="9483" max="9728" width="8.85546875" style="2"/>
    <col min="9729" max="9729" width="6.140625" style="2" customWidth="1"/>
    <col min="9730" max="9730" width="116.7109375" style="2" customWidth="1"/>
    <col min="9731" max="9731" width="1.42578125" style="2" customWidth="1"/>
    <col min="9732" max="9732" width="12.42578125" style="2" customWidth="1"/>
    <col min="9733" max="9733" width="1.85546875" style="2" customWidth="1"/>
    <col min="9734" max="9734" width="16.28515625" style="2" bestFit="1" customWidth="1"/>
    <col min="9735" max="9735" width="1.5703125" style="2" customWidth="1"/>
    <col min="9736" max="9736" width="15.140625" style="2" customWidth="1"/>
    <col min="9737" max="9737" width="2" style="2" customWidth="1"/>
    <col min="9738" max="9738" width="23.5703125" style="2" customWidth="1"/>
    <col min="9739" max="9984" width="8.85546875" style="2"/>
    <col min="9985" max="9985" width="6.140625" style="2" customWidth="1"/>
    <col min="9986" max="9986" width="116.7109375" style="2" customWidth="1"/>
    <col min="9987" max="9987" width="1.42578125" style="2" customWidth="1"/>
    <col min="9988" max="9988" width="12.42578125" style="2" customWidth="1"/>
    <col min="9989" max="9989" width="1.85546875" style="2" customWidth="1"/>
    <col min="9990" max="9990" width="16.28515625" style="2" bestFit="1" customWidth="1"/>
    <col min="9991" max="9991" width="1.5703125" style="2" customWidth="1"/>
    <col min="9992" max="9992" width="15.140625" style="2" customWidth="1"/>
    <col min="9993" max="9993" width="2" style="2" customWidth="1"/>
    <col min="9994" max="9994" width="23.5703125" style="2" customWidth="1"/>
    <col min="9995" max="10240" width="8.85546875" style="2"/>
    <col min="10241" max="10241" width="6.140625" style="2" customWidth="1"/>
    <col min="10242" max="10242" width="116.7109375" style="2" customWidth="1"/>
    <col min="10243" max="10243" width="1.42578125" style="2" customWidth="1"/>
    <col min="10244" max="10244" width="12.42578125" style="2" customWidth="1"/>
    <col min="10245" max="10245" width="1.85546875" style="2" customWidth="1"/>
    <col min="10246" max="10246" width="16.28515625" style="2" bestFit="1" customWidth="1"/>
    <col min="10247" max="10247" width="1.5703125" style="2" customWidth="1"/>
    <col min="10248" max="10248" width="15.140625" style="2" customWidth="1"/>
    <col min="10249" max="10249" width="2" style="2" customWidth="1"/>
    <col min="10250" max="10250" width="23.5703125" style="2" customWidth="1"/>
    <col min="10251" max="10496" width="8.85546875" style="2"/>
    <col min="10497" max="10497" width="6.140625" style="2" customWidth="1"/>
    <col min="10498" max="10498" width="116.7109375" style="2" customWidth="1"/>
    <col min="10499" max="10499" width="1.42578125" style="2" customWidth="1"/>
    <col min="10500" max="10500" width="12.42578125" style="2" customWidth="1"/>
    <col min="10501" max="10501" width="1.85546875" style="2" customWidth="1"/>
    <col min="10502" max="10502" width="16.28515625" style="2" bestFit="1" customWidth="1"/>
    <col min="10503" max="10503" width="1.5703125" style="2" customWidth="1"/>
    <col min="10504" max="10504" width="15.140625" style="2" customWidth="1"/>
    <col min="10505" max="10505" width="2" style="2" customWidth="1"/>
    <col min="10506" max="10506" width="23.5703125" style="2" customWidth="1"/>
    <col min="10507" max="10752" width="8.85546875" style="2"/>
    <col min="10753" max="10753" width="6.140625" style="2" customWidth="1"/>
    <col min="10754" max="10754" width="116.7109375" style="2" customWidth="1"/>
    <col min="10755" max="10755" width="1.42578125" style="2" customWidth="1"/>
    <col min="10756" max="10756" width="12.42578125" style="2" customWidth="1"/>
    <col min="10757" max="10757" width="1.85546875" style="2" customWidth="1"/>
    <col min="10758" max="10758" width="16.28515625" style="2" bestFit="1" customWidth="1"/>
    <col min="10759" max="10759" width="1.5703125" style="2" customWidth="1"/>
    <col min="10760" max="10760" width="15.140625" style="2" customWidth="1"/>
    <col min="10761" max="10761" width="2" style="2" customWidth="1"/>
    <col min="10762" max="10762" width="23.5703125" style="2" customWidth="1"/>
    <col min="10763" max="11008" width="8.85546875" style="2"/>
    <col min="11009" max="11009" width="6.140625" style="2" customWidth="1"/>
    <col min="11010" max="11010" width="116.7109375" style="2" customWidth="1"/>
    <col min="11011" max="11011" width="1.42578125" style="2" customWidth="1"/>
    <col min="11012" max="11012" width="12.42578125" style="2" customWidth="1"/>
    <col min="11013" max="11013" width="1.85546875" style="2" customWidth="1"/>
    <col min="11014" max="11014" width="16.28515625" style="2" bestFit="1" customWidth="1"/>
    <col min="11015" max="11015" width="1.5703125" style="2" customWidth="1"/>
    <col min="11016" max="11016" width="15.140625" style="2" customWidth="1"/>
    <col min="11017" max="11017" width="2" style="2" customWidth="1"/>
    <col min="11018" max="11018" width="23.5703125" style="2" customWidth="1"/>
    <col min="11019" max="11264" width="8.85546875" style="2"/>
    <col min="11265" max="11265" width="6.140625" style="2" customWidth="1"/>
    <col min="11266" max="11266" width="116.7109375" style="2" customWidth="1"/>
    <col min="11267" max="11267" width="1.42578125" style="2" customWidth="1"/>
    <col min="11268" max="11268" width="12.42578125" style="2" customWidth="1"/>
    <col min="11269" max="11269" width="1.85546875" style="2" customWidth="1"/>
    <col min="11270" max="11270" width="16.28515625" style="2" bestFit="1" customWidth="1"/>
    <col min="11271" max="11271" width="1.5703125" style="2" customWidth="1"/>
    <col min="11272" max="11272" width="15.140625" style="2" customWidth="1"/>
    <col min="11273" max="11273" width="2" style="2" customWidth="1"/>
    <col min="11274" max="11274" width="23.5703125" style="2" customWidth="1"/>
    <col min="11275" max="11520" width="8.85546875" style="2"/>
    <col min="11521" max="11521" width="6.140625" style="2" customWidth="1"/>
    <col min="11522" max="11522" width="116.7109375" style="2" customWidth="1"/>
    <col min="11523" max="11523" width="1.42578125" style="2" customWidth="1"/>
    <col min="11524" max="11524" width="12.42578125" style="2" customWidth="1"/>
    <col min="11525" max="11525" width="1.85546875" style="2" customWidth="1"/>
    <col min="11526" max="11526" width="16.28515625" style="2" bestFit="1" customWidth="1"/>
    <col min="11527" max="11527" width="1.5703125" style="2" customWidth="1"/>
    <col min="11528" max="11528" width="15.140625" style="2" customWidth="1"/>
    <col min="11529" max="11529" width="2" style="2" customWidth="1"/>
    <col min="11530" max="11530" width="23.5703125" style="2" customWidth="1"/>
    <col min="11531" max="11776" width="8.85546875" style="2"/>
    <col min="11777" max="11777" width="6.140625" style="2" customWidth="1"/>
    <col min="11778" max="11778" width="116.7109375" style="2" customWidth="1"/>
    <col min="11779" max="11779" width="1.42578125" style="2" customWidth="1"/>
    <col min="11780" max="11780" width="12.42578125" style="2" customWidth="1"/>
    <col min="11781" max="11781" width="1.85546875" style="2" customWidth="1"/>
    <col min="11782" max="11782" width="16.28515625" style="2" bestFit="1" customWidth="1"/>
    <col min="11783" max="11783" width="1.5703125" style="2" customWidth="1"/>
    <col min="11784" max="11784" width="15.140625" style="2" customWidth="1"/>
    <col min="11785" max="11785" width="2" style="2" customWidth="1"/>
    <col min="11786" max="11786" width="23.5703125" style="2" customWidth="1"/>
    <col min="11787" max="12032" width="8.85546875" style="2"/>
    <col min="12033" max="12033" width="6.140625" style="2" customWidth="1"/>
    <col min="12034" max="12034" width="116.7109375" style="2" customWidth="1"/>
    <col min="12035" max="12035" width="1.42578125" style="2" customWidth="1"/>
    <col min="12036" max="12036" width="12.42578125" style="2" customWidth="1"/>
    <col min="12037" max="12037" width="1.85546875" style="2" customWidth="1"/>
    <col min="12038" max="12038" width="16.28515625" style="2" bestFit="1" customWidth="1"/>
    <col min="12039" max="12039" width="1.5703125" style="2" customWidth="1"/>
    <col min="12040" max="12040" width="15.140625" style="2" customWidth="1"/>
    <col min="12041" max="12041" width="2" style="2" customWidth="1"/>
    <col min="12042" max="12042" width="23.5703125" style="2" customWidth="1"/>
    <col min="12043" max="12288" width="8.85546875" style="2"/>
    <col min="12289" max="12289" width="6.140625" style="2" customWidth="1"/>
    <col min="12290" max="12290" width="116.7109375" style="2" customWidth="1"/>
    <col min="12291" max="12291" width="1.42578125" style="2" customWidth="1"/>
    <col min="12292" max="12292" width="12.42578125" style="2" customWidth="1"/>
    <col min="12293" max="12293" width="1.85546875" style="2" customWidth="1"/>
    <col min="12294" max="12294" width="16.28515625" style="2" bestFit="1" customWidth="1"/>
    <col min="12295" max="12295" width="1.5703125" style="2" customWidth="1"/>
    <col min="12296" max="12296" width="15.140625" style="2" customWidth="1"/>
    <col min="12297" max="12297" width="2" style="2" customWidth="1"/>
    <col min="12298" max="12298" width="23.5703125" style="2" customWidth="1"/>
    <col min="12299" max="12544" width="8.85546875" style="2"/>
    <col min="12545" max="12545" width="6.140625" style="2" customWidth="1"/>
    <col min="12546" max="12546" width="116.7109375" style="2" customWidth="1"/>
    <col min="12547" max="12547" width="1.42578125" style="2" customWidth="1"/>
    <col min="12548" max="12548" width="12.42578125" style="2" customWidth="1"/>
    <col min="12549" max="12549" width="1.85546875" style="2" customWidth="1"/>
    <col min="12550" max="12550" width="16.28515625" style="2" bestFit="1" customWidth="1"/>
    <col min="12551" max="12551" width="1.5703125" style="2" customWidth="1"/>
    <col min="12552" max="12552" width="15.140625" style="2" customWidth="1"/>
    <col min="12553" max="12553" width="2" style="2" customWidth="1"/>
    <col min="12554" max="12554" width="23.5703125" style="2" customWidth="1"/>
    <col min="12555" max="12800" width="8.85546875" style="2"/>
    <col min="12801" max="12801" width="6.140625" style="2" customWidth="1"/>
    <col min="12802" max="12802" width="116.7109375" style="2" customWidth="1"/>
    <col min="12803" max="12803" width="1.42578125" style="2" customWidth="1"/>
    <col min="12804" max="12804" width="12.42578125" style="2" customWidth="1"/>
    <col min="12805" max="12805" width="1.85546875" style="2" customWidth="1"/>
    <col min="12806" max="12806" width="16.28515625" style="2" bestFit="1" customWidth="1"/>
    <col min="12807" max="12807" width="1.5703125" style="2" customWidth="1"/>
    <col min="12808" max="12808" width="15.140625" style="2" customWidth="1"/>
    <col min="12809" max="12809" width="2" style="2" customWidth="1"/>
    <col min="12810" max="12810" width="23.5703125" style="2" customWidth="1"/>
    <col min="12811" max="13056" width="8.85546875" style="2"/>
    <col min="13057" max="13057" width="6.140625" style="2" customWidth="1"/>
    <col min="13058" max="13058" width="116.7109375" style="2" customWidth="1"/>
    <col min="13059" max="13059" width="1.42578125" style="2" customWidth="1"/>
    <col min="13060" max="13060" width="12.42578125" style="2" customWidth="1"/>
    <col min="13061" max="13061" width="1.85546875" style="2" customWidth="1"/>
    <col min="13062" max="13062" width="16.28515625" style="2" bestFit="1" customWidth="1"/>
    <col min="13063" max="13063" width="1.5703125" style="2" customWidth="1"/>
    <col min="13064" max="13064" width="15.140625" style="2" customWidth="1"/>
    <col min="13065" max="13065" width="2" style="2" customWidth="1"/>
    <col min="13066" max="13066" width="23.5703125" style="2" customWidth="1"/>
    <col min="13067" max="13312" width="8.85546875" style="2"/>
    <col min="13313" max="13313" width="6.140625" style="2" customWidth="1"/>
    <col min="13314" max="13314" width="116.7109375" style="2" customWidth="1"/>
    <col min="13315" max="13315" width="1.42578125" style="2" customWidth="1"/>
    <col min="13316" max="13316" width="12.42578125" style="2" customWidth="1"/>
    <col min="13317" max="13317" width="1.85546875" style="2" customWidth="1"/>
    <col min="13318" max="13318" width="16.28515625" style="2" bestFit="1" customWidth="1"/>
    <col min="13319" max="13319" width="1.5703125" style="2" customWidth="1"/>
    <col min="13320" max="13320" width="15.140625" style="2" customWidth="1"/>
    <col min="13321" max="13321" width="2" style="2" customWidth="1"/>
    <col min="13322" max="13322" width="23.5703125" style="2" customWidth="1"/>
    <col min="13323" max="13568" width="8.85546875" style="2"/>
    <col min="13569" max="13569" width="6.140625" style="2" customWidth="1"/>
    <col min="13570" max="13570" width="116.7109375" style="2" customWidth="1"/>
    <col min="13571" max="13571" width="1.42578125" style="2" customWidth="1"/>
    <col min="13572" max="13572" width="12.42578125" style="2" customWidth="1"/>
    <col min="13573" max="13573" width="1.85546875" style="2" customWidth="1"/>
    <col min="13574" max="13574" width="16.28515625" style="2" bestFit="1" customWidth="1"/>
    <col min="13575" max="13575" width="1.5703125" style="2" customWidth="1"/>
    <col min="13576" max="13576" width="15.140625" style="2" customWidth="1"/>
    <col min="13577" max="13577" width="2" style="2" customWidth="1"/>
    <col min="13578" max="13578" width="23.5703125" style="2" customWidth="1"/>
    <col min="13579" max="13824" width="8.85546875" style="2"/>
    <col min="13825" max="13825" width="6.140625" style="2" customWidth="1"/>
    <col min="13826" max="13826" width="116.7109375" style="2" customWidth="1"/>
    <col min="13827" max="13827" width="1.42578125" style="2" customWidth="1"/>
    <col min="13828" max="13828" width="12.42578125" style="2" customWidth="1"/>
    <col min="13829" max="13829" width="1.85546875" style="2" customWidth="1"/>
    <col min="13830" max="13830" width="16.28515625" style="2" bestFit="1" customWidth="1"/>
    <col min="13831" max="13831" width="1.5703125" style="2" customWidth="1"/>
    <col min="13832" max="13832" width="15.140625" style="2" customWidth="1"/>
    <col min="13833" max="13833" width="2" style="2" customWidth="1"/>
    <col min="13834" max="13834" width="23.5703125" style="2" customWidth="1"/>
    <col min="13835" max="14080" width="8.85546875" style="2"/>
    <col min="14081" max="14081" width="6.140625" style="2" customWidth="1"/>
    <col min="14082" max="14082" width="116.7109375" style="2" customWidth="1"/>
    <col min="14083" max="14083" width="1.42578125" style="2" customWidth="1"/>
    <col min="14084" max="14084" width="12.42578125" style="2" customWidth="1"/>
    <col min="14085" max="14085" width="1.85546875" style="2" customWidth="1"/>
    <col min="14086" max="14086" width="16.28515625" style="2" bestFit="1" customWidth="1"/>
    <col min="14087" max="14087" width="1.5703125" style="2" customWidth="1"/>
    <col min="14088" max="14088" width="15.140625" style="2" customWidth="1"/>
    <col min="14089" max="14089" width="2" style="2" customWidth="1"/>
    <col min="14090" max="14090" width="23.5703125" style="2" customWidth="1"/>
    <col min="14091" max="14336" width="8.85546875" style="2"/>
    <col min="14337" max="14337" width="6.140625" style="2" customWidth="1"/>
    <col min="14338" max="14338" width="116.7109375" style="2" customWidth="1"/>
    <col min="14339" max="14339" width="1.42578125" style="2" customWidth="1"/>
    <col min="14340" max="14340" width="12.42578125" style="2" customWidth="1"/>
    <col min="14341" max="14341" width="1.85546875" style="2" customWidth="1"/>
    <col min="14342" max="14342" width="16.28515625" style="2" bestFit="1" customWidth="1"/>
    <col min="14343" max="14343" width="1.5703125" style="2" customWidth="1"/>
    <col min="14344" max="14344" width="15.140625" style="2" customWidth="1"/>
    <col min="14345" max="14345" width="2" style="2" customWidth="1"/>
    <col min="14346" max="14346" width="23.5703125" style="2" customWidth="1"/>
    <col min="14347" max="14592" width="8.85546875" style="2"/>
    <col min="14593" max="14593" width="6.140625" style="2" customWidth="1"/>
    <col min="14594" max="14594" width="116.7109375" style="2" customWidth="1"/>
    <col min="14595" max="14595" width="1.42578125" style="2" customWidth="1"/>
    <col min="14596" max="14596" width="12.42578125" style="2" customWidth="1"/>
    <col min="14597" max="14597" width="1.85546875" style="2" customWidth="1"/>
    <col min="14598" max="14598" width="16.28515625" style="2" bestFit="1" customWidth="1"/>
    <col min="14599" max="14599" width="1.5703125" style="2" customWidth="1"/>
    <col min="14600" max="14600" width="15.140625" style="2" customWidth="1"/>
    <col min="14601" max="14601" width="2" style="2" customWidth="1"/>
    <col min="14602" max="14602" width="23.5703125" style="2" customWidth="1"/>
    <col min="14603" max="14848" width="8.85546875" style="2"/>
    <col min="14849" max="14849" width="6.140625" style="2" customWidth="1"/>
    <col min="14850" max="14850" width="116.7109375" style="2" customWidth="1"/>
    <col min="14851" max="14851" width="1.42578125" style="2" customWidth="1"/>
    <col min="14852" max="14852" width="12.42578125" style="2" customWidth="1"/>
    <col min="14853" max="14853" width="1.85546875" style="2" customWidth="1"/>
    <col min="14854" max="14854" width="16.28515625" style="2" bestFit="1" customWidth="1"/>
    <col min="14855" max="14855" width="1.5703125" style="2" customWidth="1"/>
    <col min="14856" max="14856" width="15.140625" style="2" customWidth="1"/>
    <col min="14857" max="14857" width="2" style="2" customWidth="1"/>
    <col min="14858" max="14858" width="23.5703125" style="2" customWidth="1"/>
    <col min="14859" max="15104" width="8.85546875" style="2"/>
    <col min="15105" max="15105" width="6.140625" style="2" customWidth="1"/>
    <col min="15106" max="15106" width="116.7109375" style="2" customWidth="1"/>
    <col min="15107" max="15107" width="1.42578125" style="2" customWidth="1"/>
    <col min="15108" max="15108" width="12.42578125" style="2" customWidth="1"/>
    <col min="15109" max="15109" width="1.85546875" style="2" customWidth="1"/>
    <col min="15110" max="15110" width="16.28515625" style="2" bestFit="1" customWidth="1"/>
    <col min="15111" max="15111" width="1.5703125" style="2" customWidth="1"/>
    <col min="15112" max="15112" width="15.140625" style="2" customWidth="1"/>
    <col min="15113" max="15113" width="2" style="2" customWidth="1"/>
    <col min="15114" max="15114" width="23.5703125" style="2" customWidth="1"/>
    <col min="15115" max="15360" width="8.85546875" style="2"/>
    <col min="15361" max="15361" width="6.140625" style="2" customWidth="1"/>
    <col min="15362" max="15362" width="116.7109375" style="2" customWidth="1"/>
    <col min="15363" max="15363" width="1.42578125" style="2" customWidth="1"/>
    <col min="15364" max="15364" width="12.42578125" style="2" customWidth="1"/>
    <col min="15365" max="15365" width="1.85546875" style="2" customWidth="1"/>
    <col min="15366" max="15366" width="16.28515625" style="2" bestFit="1" customWidth="1"/>
    <col min="15367" max="15367" width="1.5703125" style="2" customWidth="1"/>
    <col min="15368" max="15368" width="15.140625" style="2" customWidth="1"/>
    <col min="15369" max="15369" width="2" style="2" customWidth="1"/>
    <col min="15370" max="15370" width="23.5703125" style="2" customWidth="1"/>
    <col min="15371" max="15616" width="8.85546875" style="2"/>
    <col min="15617" max="15617" width="6.140625" style="2" customWidth="1"/>
    <col min="15618" max="15618" width="116.7109375" style="2" customWidth="1"/>
    <col min="15619" max="15619" width="1.42578125" style="2" customWidth="1"/>
    <col min="15620" max="15620" width="12.42578125" style="2" customWidth="1"/>
    <col min="15621" max="15621" width="1.85546875" style="2" customWidth="1"/>
    <col min="15622" max="15622" width="16.28515625" style="2" bestFit="1" customWidth="1"/>
    <col min="15623" max="15623" width="1.5703125" style="2" customWidth="1"/>
    <col min="15624" max="15624" width="15.140625" style="2" customWidth="1"/>
    <col min="15625" max="15625" width="2" style="2" customWidth="1"/>
    <col min="15626" max="15626" width="23.5703125" style="2" customWidth="1"/>
    <col min="15627" max="15872" width="8.85546875" style="2"/>
    <col min="15873" max="15873" width="6.140625" style="2" customWidth="1"/>
    <col min="15874" max="15874" width="116.7109375" style="2" customWidth="1"/>
    <col min="15875" max="15875" width="1.42578125" style="2" customWidth="1"/>
    <col min="15876" max="15876" width="12.42578125" style="2" customWidth="1"/>
    <col min="15877" max="15877" width="1.85546875" style="2" customWidth="1"/>
    <col min="15878" max="15878" width="16.28515625" style="2" bestFit="1" customWidth="1"/>
    <col min="15879" max="15879" width="1.5703125" style="2" customWidth="1"/>
    <col min="15880" max="15880" width="15.140625" style="2" customWidth="1"/>
    <col min="15881" max="15881" width="2" style="2" customWidth="1"/>
    <col min="15882" max="15882" width="23.5703125" style="2" customWidth="1"/>
    <col min="15883" max="16128" width="8.85546875" style="2"/>
    <col min="16129" max="16129" width="6.140625" style="2" customWidth="1"/>
    <col min="16130" max="16130" width="116.7109375" style="2" customWidth="1"/>
    <col min="16131" max="16131" width="1.42578125" style="2" customWidth="1"/>
    <col min="16132" max="16132" width="12.42578125" style="2" customWidth="1"/>
    <col min="16133" max="16133" width="1.85546875" style="2" customWidth="1"/>
    <col min="16134" max="16134" width="16.28515625" style="2" bestFit="1" customWidth="1"/>
    <col min="16135" max="16135" width="1.5703125" style="2" customWidth="1"/>
    <col min="16136" max="16136" width="15.140625" style="2" customWidth="1"/>
    <col min="16137" max="16137" width="2" style="2" customWidth="1"/>
    <col min="16138" max="16138" width="23.5703125" style="2" customWidth="1"/>
    <col min="16139" max="16384" width="8.85546875" style="2"/>
  </cols>
  <sheetData>
    <row r="2" spans="1:10" ht="20.100000000000001" customHeight="1">
      <c r="A2" s="302" t="s">
        <v>374</v>
      </c>
      <c r="B2" s="302"/>
      <c r="C2" s="302"/>
      <c r="D2" s="302"/>
      <c r="E2" s="302"/>
      <c r="F2" s="302"/>
      <c r="G2" s="302"/>
      <c r="H2" s="302"/>
      <c r="I2" s="302"/>
      <c r="J2" s="302"/>
    </row>
    <row r="3" spans="1:10" ht="10.5" customHeight="1" thickBot="1">
      <c r="A3" s="3"/>
    </row>
    <row r="4" spans="1:10" ht="23.25" customHeight="1">
      <c r="A4" s="303" t="s">
        <v>21</v>
      </c>
      <c r="B4" s="304"/>
      <c r="D4" s="305" t="s">
        <v>22</v>
      </c>
      <c r="E4" s="306"/>
      <c r="F4" s="306"/>
      <c r="G4" s="306"/>
      <c r="H4" s="306"/>
      <c r="I4" s="306"/>
      <c r="J4" s="307"/>
    </row>
    <row r="5" spans="1:10" ht="23.25" customHeight="1" thickBot="1">
      <c r="A5" s="4"/>
      <c r="B5" s="5" t="s">
        <v>375</v>
      </c>
      <c r="D5" s="308"/>
      <c r="E5" s="309"/>
      <c r="F5" s="309"/>
      <c r="G5" s="309"/>
      <c r="H5" s="309"/>
      <c r="I5" s="309"/>
      <c r="J5" s="310"/>
    </row>
    <row r="6" spans="1:10" ht="5.0999999999999996" customHeight="1" thickBot="1">
      <c r="A6" s="6"/>
      <c r="D6" s="7"/>
      <c r="E6" s="7"/>
      <c r="F6" s="7"/>
      <c r="G6" s="7"/>
      <c r="H6" s="7"/>
      <c r="I6" s="7"/>
      <c r="J6" s="7"/>
    </row>
    <row r="7" spans="1:10" ht="20.100000000000001" customHeight="1">
      <c r="A7" s="311" t="s">
        <v>24</v>
      </c>
      <c r="B7" s="312"/>
      <c r="D7" s="313"/>
      <c r="E7" s="314"/>
      <c r="F7" s="314"/>
      <c r="G7" s="314"/>
      <c r="H7" s="314"/>
      <c r="I7" s="314"/>
      <c r="J7" s="315"/>
    </row>
    <row r="8" spans="1:10" ht="20.100000000000001" customHeight="1" thickBot="1">
      <c r="A8" s="316" t="s">
        <v>25</v>
      </c>
      <c r="B8" s="317"/>
      <c r="C8" s="8"/>
      <c r="D8" s="318" t="s">
        <v>26</v>
      </c>
      <c r="E8" s="319"/>
      <c r="F8" s="319"/>
      <c r="G8" s="319"/>
      <c r="H8" s="319"/>
      <c r="I8" s="319"/>
      <c r="J8" s="320"/>
    </row>
    <row r="9" spans="1:10" ht="5.0999999999999996" customHeight="1" thickBot="1"/>
    <row r="10" spans="1:10" ht="15" customHeight="1">
      <c r="A10" s="6"/>
      <c r="D10" s="10" t="s">
        <v>27</v>
      </c>
      <c r="E10" s="11"/>
      <c r="F10" s="321"/>
      <c r="G10" s="322"/>
      <c r="H10" s="322"/>
      <c r="I10" s="322"/>
      <c r="J10" s="323"/>
    </row>
    <row r="11" spans="1:10" ht="15" customHeight="1">
      <c r="D11" s="12" t="s">
        <v>28</v>
      </c>
      <c r="E11" s="13"/>
      <c r="F11" s="324"/>
      <c r="G11" s="325"/>
      <c r="H11" s="325"/>
      <c r="I11" s="325"/>
      <c r="J11" s="326"/>
    </row>
    <row r="12" spans="1:10" ht="15" customHeight="1">
      <c r="D12" s="12" t="s">
        <v>376</v>
      </c>
      <c r="E12" s="174"/>
      <c r="F12" s="14"/>
      <c r="G12" s="15"/>
      <c r="H12" s="15"/>
      <c r="I12" s="16"/>
      <c r="J12" s="17"/>
    </row>
    <row r="13" spans="1:10" ht="5.0999999999999996" customHeight="1" thickBot="1">
      <c r="D13" s="18"/>
      <c r="H13" s="18"/>
    </row>
    <row r="14" spans="1:10" ht="9.9499999999999993" customHeight="1" thickBot="1">
      <c r="A14" s="19"/>
      <c r="B14" s="20"/>
      <c r="C14" s="20"/>
      <c r="D14" s="21"/>
      <c r="E14" s="20"/>
      <c r="F14" s="20"/>
      <c r="G14" s="20"/>
      <c r="H14" s="21"/>
      <c r="I14" s="20"/>
      <c r="J14" s="22"/>
    </row>
    <row r="15" spans="1:10" ht="9.9499999999999993" customHeight="1">
      <c r="D15" s="18"/>
      <c r="H15" s="18"/>
    </row>
    <row r="16" spans="1:10">
      <c r="A16" s="23" t="s">
        <v>30</v>
      </c>
    </row>
    <row r="17" spans="1:10" ht="20.100000000000001" customHeight="1">
      <c r="A17" s="24" t="s">
        <v>31</v>
      </c>
      <c r="D17" s="18"/>
      <c r="H17" s="18"/>
    </row>
    <row r="18" spans="1:10" ht="12" customHeight="1" thickBot="1">
      <c r="A18" s="6"/>
      <c r="D18" s="18"/>
      <c r="H18" s="18"/>
    </row>
    <row r="19" spans="1:10" ht="20.100000000000001" customHeight="1">
      <c r="A19" s="25"/>
      <c r="B19" s="26" t="s">
        <v>32</v>
      </c>
      <c r="D19" s="27" t="s">
        <v>33</v>
      </c>
      <c r="E19" s="28"/>
      <c r="F19" s="27" t="s">
        <v>34</v>
      </c>
      <c r="G19" s="28"/>
      <c r="H19" s="27" t="s">
        <v>35</v>
      </c>
      <c r="I19" s="28"/>
      <c r="J19" s="27" t="s">
        <v>36</v>
      </c>
    </row>
    <row r="20" spans="1:10" ht="27.6" customHeight="1" thickBot="1">
      <c r="A20" s="29"/>
      <c r="B20" s="30" t="s">
        <v>37</v>
      </c>
      <c r="D20" s="31" t="s">
        <v>38</v>
      </c>
      <c r="E20" s="28"/>
      <c r="F20" s="31" t="s">
        <v>39</v>
      </c>
      <c r="G20" s="28"/>
      <c r="H20" s="31" t="s">
        <v>40</v>
      </c>
      <c r="I20" s="28"/>
      <c r="J20" s="31" t="s">
        <v>41</v>
      </c>
    </row>
    <row r="21" spans="1:10" ht="5.0999999999999996" customHeight="1">
      <c r="D21" s="32"/>
      <c r="E21" s="32"/>
      <c r="F21" s="32"/>
      <c r="G21" s="32"/>
      <c r="H21" s="32"/>
      <c r="I21" s="32"/>
      <c r="J21" s="32"/>
    </row>
    <row r="22" spans="1:10" ht="9.9499999999999993" customHeight="1" thickBot="1">
      <c r="A22" s="24"/>
      <c r="B22" s="33"/>
    </row>
    <row r="23" spans="1:10" ht="20.100000000000001" customHeight="1" thickBot="1">
      <c r="A23" s="34">
        <v>1</v>
      </c>
      <c r="B23" s="300" t="s">
        <v>42</v>
      </c>
      <c r="C23" s="288"/>
      <c r="D23" s="288"/>
      <c r="E23" s="288"/>
      <c r="F23" s="288"/>
      <c r="G23" s="288"/>
      <c r="H23" s="288"/>
      <c r="I23" s="288"/>
      <c r="J23" s="289"/>
    </row>
    <row r="24" spans="1:10" ht="6.95" customHeight="1" thickBot="1">
      <c r="A24" s="24"/>
      <c r="B24" s="33"/>
      <c r="D24" s="32"/>
    </row>
    <row r="25" spans="1:10" ht="18.95" customHeight="1">
      <c r="A25" s="268">
        <v>1.1000000000000001</v>
      </c>
      <c r="B25" s="35" t="s">
        <v>377</v>
      </c>
      <c r="D25" s="36" t="s">
        <v>44</v>
      </c>
      <c r="F25" s="286">
        <v>1</v>
      </c>
      <c r="G25" s="272" t="s">
        <v>45</v>
      </c>
      <c r="H25" s="277"/>
      <c r="I25" s="301"/>
      <c r="J25" s="275">
        <f>H25*F25</f>
        <v>0</v>
      </c>
    </row>
    <row r="26" spans="1:10" ht="18.95" customHeight="1" thickBot="1">
      <c r="A26" s="269"/>
      <c r="B26" s="37" t="s">
        <v>46</v>
      </c>
      <c r="D26" s="38" t="s">
        <v>47</v>
      </c>
      <c r="F26" s="287"/>
      <c r="G26" s="272"/>
      <c r="H26" s="278"/>
      <c r="I26" s="301"/>
      <c r="J26" s="276"/>
    </row>
    <row r="27" spans="1:10" ht="4.1500000000000004" customHeight="1" thickBot="1">
      <c r="A27" s="24"/>
      <c r="B27" s="33"/>
      <c r="D27" s="32"/>
      <c r="H27" s="187"/>
      <c r="I27" s="39"/>
      <c r="J27" s="39"/>
    </row>
    <row r="28" spans="1:10" ht="18.95" customHeight="1">
      <c r="A28" s="268">
        <v>1.2</v>
      </c>
      <c r="B28" s="35" t="s">
        <v>48</v>
      </c>
      <c r="D28" s="36" t="s">
        <v>49</v>
      </c>
      <c r="F28" s="286">
        <f>(9.7+7.7+2.8)*2*0.8*0.7+1.5*1.5*0.8+0.41</f>
        <v>24.834</v>
      </c>
      <c r="G28" s="272" t="s">
        <v>45</v>
      </c>
      <c r="H28" s="277"/>
      <c r="I28" s="39"/>
      <c r="J28" s="275">
        <f>H28*F28</f>
        <v>0</v>
      </c>
    </row>
    <row r="29" spans="1:10" ht="18.95" customHeight="1" thickBot="1">
      <c r="A29" s="269"/>
      <c r="B29" s="37" t="s">
        <v>50</v>
      </c>
      <c r="D29" s="40" t="s">
        <v>51</v>
      </c>
      <c r="F29" s="287"/>
      <c r="G29" s="272"/>
      <c r="H29" s="278"/>
      <c r="I29" s="39"/>
      <c r="J29" s="276"/>
    </row>
    <row r="30" spans="1:10" ht="4.1500000000000004" customHeight="1" thickBot="1">
      <c r="A30" s="41"/>
      <c r="B30" s="33"/>
      <c r="D30" s="32"/>
      <c r="H30" s="187"/>
      <c r="I30" s="39"/>
      <c r="J30" s="39"/>
    </row>
    <row r="31" spans="1:10" ht="18.95" customHeight="1">
      <c r="A31" s="268">
        <v>1.3</v>
      </c>
      <c r="B31" s="42" t="s">
        <v>52</v>
      </c>
      <c r="D31" s="43" t="s">
        <v>49</v>
      </c>
      <c r="F31" s="270">
        <f>69*0.6</f>
        <v>41.4</v>
      </c>
      <c r="G31" s="272" t="s">
        <v>45</v>
      </c>
      <c r="H31" s="277"/>
      <c r="I31" s="39"/>
      <c r="J31" s="275">
        <f>H31*F31</f>
        <v>0</v>
      </c>
    </row>
    <row r="32" spans="1:10" ht="17.45" thickBot="1">
      <c r="A32" s="269"/>
      <c r="B32" s="44" t="s">
        <v>53</v>
      </c>
      <c r="D32" s="45" t="s">
        <v>51</v>
      </c>
      <c r="F32" s="271"/>
      <c r="G32" s="272"/>
      <c r="H32" s="278"/>
      <c r="I32" s="39"/>
      <c r="J32" s="276"/>
    </row>
    <row r="33" spans="1:10" ht="4.1500000000000004" customHeight="1" thickBot="1">
      <c r="A33" s="41"/>
      <c r="B33" s="46"/>
      <c r="D33" s="32"/>
      <c r="H33" s="187"/>
      <c r="I33" s="39"/>
      <c r="J33" s="39"/>
    </row>
    <row r="34" spans="1:10" ht="18.95" customHeight="1">
      <c r="A34" s="268">
        <v>1.4</v>
      </c>
      <c r="B34" s="47" t="s">
        <v>54</v>
      </c>
      <c r="D34" s="43" t="s">
        <v>55</v>
      </c>
      <c r="F34" s="286">
        <f>(9.7+7.7+2.8)*2*0.1*0.7+1.5*1.5*0.1</f>
        <v>3.0529999999999999</v>
      </c>
      <c r="G34" s="272" t="s">
        <v>45</v>
      </c>
      <c r="H34" s="277"/>
      <c r="I34" s="39"/>
      <c r="J34" s="275">
        <f>H34*F34</f>
        <v>0</v>
      </c>
    </row>
    <row r="35" spans="1:10" ht="18.95" customHeight="1" thickBot="1">
      <c r="A35" s="269"/>
      <c r="B35" s="48" t="s">
        <v>56</v>
      </c>
      <c r="D35" s="45" t="s">
        <v>51</v>
      </c>
      <c r="F35" s="287"/>
      <c r="G35" s="272"/>
      <c r="H35" s="278"/>
      <c r="I35" s="39"/>
      <c r="J35" s="276"/>
    </row>
    <row r="36" spans="1:10" ht="4.1500000000000004" customHeight="1" thickBot="1">
      <c r="A36" s="41"/>
      <c r="B36" s="46"/>
      <c r="D36" s="32"/>
      <c r="H36" s="187"/>
      <c r="I36" s="39"/>
      <c r="J36" s="39"/>
    </row>
    <row r="37" spans="1:10" ht="18.95" customHeight="1">
      <c r="A37" s="268">
        <v>1.5</v>
      </c>
      <c r="B37" s="47" t="s">
        <v>57</v>
      </c>
      <c r="D37" s="43" t="s">
        <v>55</v>
      </c>
      <c r="F37" s="286">
        <f>69.1*0.1</f>
        <v>6.91</v>
      </c>
      <c r="G37" s="272" t="s">
        <v>45</v>
      </c>
      <c r="H37" s="277"/>
      <c r="I37" s="39"/>
      <c r="J37" s="275">
        <f>H37*F37</f>
        <v>0</v>
      </c>
    </row>
    <row r="38" spans="1:10" ht="18.95" customHeight="1" thickBot="1">
      <c r="A38" s="269"/>
      <c r="B38" s="48" t="s">
        <v>58</v>
      </c>
      <c r="D38" s="45" t="s">
        <v>51</v>
      </c>
      <c r="F38" s="287"/>
      <c r="G38" s="272"/>
      <c r="H38" s="278"/>
      <c r="I38" s="39"/>
      <c r="J38" s="276"/>
    </row>
    <row r="39" spans="1:10" ht="6.95" customHeight="1" thickBot="1">
      <c r="A39" s="49"/>
      <c r="B39" s="50"/>
      <c r="D39" s="32"/>
    </row>
    <row r="40" spans="1:10" ht="18" customHeight="1" thickBot="1">
      <c r="A40" s="41"/>
      <c r="B40" s="33"/>
      <c r="D40" s="32"/>
      <c r="F40" s="255" t="s">
        <v>59</v>
      </c>
      <c r="G40" s="256"/>
      <c r="H40" s="257"/>
      <c r="J40" s="51">
        <f>SUM(J25:J38)</f>
        <v>0</v>
      </c>
    </row>
    <row r="41" spans="1:10" ht="6.95" customHeight="1" thickBot="1">
      <c r="A41" s="41"/>
      <c r="B41" s="33"/>
      <c r="D41" s="32"/>
      <c r="J41" s="52"/>
    </row>
    <row r="42" spans="1:10" ht="18" customHeight="1" thickBot="1">
      <c r="A42" s="34">
        <v>2</v>
      </c>
      <c r="B42" s="288" t="s">
        <v>60</v>
      </c>
      <c r="C42" s="288"/>
      <c r="D42" s="288"/>
      <c r="E42" s="288"/>
      <c r="F42" s="288"/>
      <c r="G42" s="288"/>
      <c r="H42" s="288"/>
      <c r="I42" s="288"/>
      <c r="J42" s="289"/>
    </row>
    <row r="43" spans="1:10" ht="16.899999999999999">
      <c r="A43" s="23" t="s">
        <v>61</v>
      </c>
      <c r="B43" s="53"/>
      <c r="D43" s="32"/>
    </row>
    <row r="44" spans="1:10" ht="36" customHeight="1" thickBot="1">
      <c r="A44" s="381" t="s">
        <v>62</v>
      </c>
      <c r="B44" s="381"/>
      <c r="D44" s="32"/>
    </row>
    <row r="45" spans="1:10" ht="4.1500000000000004" customHeight="1" thickBot="1">
      <c r="A45" s="24"/>
      <c r="B45" s="33"/>
      <c r="D45" s="32"/>
    </row>
    <row r="46" spans="1:10" ht="18.95" customHeight="1">
      <c r="A46" s="268">
        <v>2.1</v>
      </c>
      <c r="B46" s="54" t="s">
        <v>63</v>
      </c>
      <c r="D46" s="43" t="s">
        <v>49</v>
      </c>
      <c r="F46" s="286">
        <f>0.5*(7.7+9.7+2.8)*2+0.5+18*0.25*0.3</f>
        <v>22.05</v>
      </c>
      <c r="G46" s="272" t="s">
        <v>45</v>
      </c>
      <c r="H46" s="277"/>
      <c r="J46" s="275">
        <f>H46*F46</f>
        <v>0</v>
      </c>
    </row>
    <row r="47" spans="1:10" ht="18.95" customHeight="1" thickBot="1">
      <c r="A47" s="269"/>
      <c r="B47" s="55" t="s">
        <v>64</v>
      </c>
      <c r="D47" s="45" t="s">
        <v>51</v>
      </c>
      <c r="F47" s="287"/>
      <c r="G47" s="272"/>
      <c r="H47" s="278"/>
      <c r="J47" s="276">
        <f>H47*F47</f>
        <v>0</v>
      </c>
    </row>
    <row r="48" spans="1:10" ht="4.1500000000000004" customHeight="1" thickBot="1">
      <c r="A48" s="24"/>
      <c r="B48" s="33"/>
      <c r="D48" s="32"/>
      <c r="H48"/>
    </row>
    <row r="49" spans="1:10" ht="18.95" customHeight="1">
      <c r="A49" s="268">
        <v>2.2000000000000002</v>
      </c>
      <c r="B49" s="54" t="s">
        <v>65</v>
      </c>
      <c r="D49" s="43" t="s">
        <v>49</v>
      </c>
      <c r="F49" s="296">
        <f>69*0.08</f>
        <v>5.5200000000000005</v>
      </c>
      <c r="G49" s="272" t="s">
        <v>45</v>
      </c>
      <c r="H49" s="277"/>
      <c r="J49" s="275">
        <f>H49*F49</f>
        <v>0</v>
      </c>
    </row>
    <row r="50" spans="1:10" ht="18.95" customHeight="1" thickBot="1">
      <c r="A50" s="269">
        <v>2.2000000000000002</v>
      </c>
      <c r="B50" s="55" t="s">
        <v>66</v>
      </c>
      <c r="D50" s="45" t="s">
        <v>51</v>
      </c>
      <c r="F50" s="297"/>
      <c r="G50" s="272" t="s">
        <v>45</v>
      </c>
      <c r="H50" s="278"/>
      <c r="J50" s="276">
        <f>H50*F50</f>
        <v>0</v>
      </c>
    </row>
    <row r="51" spans="1:10" ht="4.1500000000000004" customHeight="1" thickBot="1">
      <c r="A51" s="41"/>
      <c r="B51" s="33"/>
      <c r="D51" s="32"/>
      <c r="H51"/>
    </row>
    <row r="52" spans="1:10" ht="16.899999999999999">
      <c r="A52" s="268">
        <v>2.2999999999999998</v>
      </c>
      <c r="B52" s="54" t="s">
        <v>67</v>
      </c>
      <c r="D52" s="43" t="s">
        <v>49</v>
      </c>
      <c r="F52" s="296">
        <f>69.1*0.04</f>
        <v>2.7639999999999998</v>
      </c>
      <c r="G52" s="272" t="s">
        <v>45</v>
      </c>
      <c r="H52" s="277"/>
      <c r="J52" s="275">
        <f>H52*F52</f>
        <v>0</v>
      </c>
    </row>
    <row r="53" spans="1:10" ht="19.899999999999999" thickBot="1">
      <c r="A53" s="269">
        <v>2.2999999999999998</v>
      </c>
      <c r="B53" s="55" t="s">
        <v>68</v>
      </c>
      <c r="D53" s="45" t="s">
        <v>51</v>
      </c>
      <c r="F53" s="297"/>
      <c r="G53" s="272" t="s">
        <v>45</v>
      </c>
      <c r="H53" s="278"/>
      <c r="J53" s="276">
        <f>H53*F53</f>
        <v>0</v>
      </c>
    </row>
    <row r="54" spans="1:10" ht="4.1500000000000004" customHeight="1" thickBot="1">
      <c r="A54" s="41"/>
      <c r="B54" s="33"/>
      <c r="D54" s="32"/>
      <c r="H54"/>
    </row>
    <row r="55" spans="1:10" ht="18.95" customHeight="1">
      <c r="A55" s="268">
        <v>2.4</v>
      </c>
      <c r="B55" s="54" t="s">
        <v>69</v>
      </c>
      <c r="D55" s="43" t="s">
        <v>49</v>
      </c>
      <c r="F55" s="270">
        <v>1.63</v>
      </c>
      <c r="G55" s="272" t="s">
        <v>45</v>
      </c>
      <c r="H55" s="277"/>
      <c r="J55" s="275">
        <f>H55*F55</f>
        <v>0</v>
      </c>
    </row>
    <row r="56" spans="1:10" ht="18.95" customHeight="1" thickBot="1">
      <c r="A56" s="269">
        <v>2.4</v>
      </c>
      <c r="B56" s="55" t="s">
        <v>70</v>
      </c>
      <c r="D56" s="45" t="s">
        <v>51</v>
      </c>
      <c r="F56" s="271"/>
      <c r="G56" s="272" t="s">
        <v>45</v>
      </c>
      <c r="H56" s="278"/>
      <c r="J56" s="276">
        <f>H56*F56</f>
        <v>0</v>
      </c>
    </row>
    <row r="57" spans="1:10" ht="4.1500000000000004" customHeight="1" thickBot="1">
      <c r="A57" s="41"/>
      <c r="B57" s="33"/>
      <c r="D57" s="32"/>
      <c r="H57"/>
    </row>
    <row r="58" spans="1:10" ht="18.95" customHeight="1">
      <c r="A58" s="268">
        <v>2.5</v>
      </c>
      <c r="B58" s="54" t="s">
        <v>71</v>
      </c>
      <c r="D58" s="43" t="s">
        <v>49</v>
      </c>
      <c r="F58" s="270">
        <v>0.56000000000000005</v>
      </c>
      <c r="G58" s="272" t="s">
        <v>45</v>
      </c>
      <c r="H58" s="277"/>
      <c r="J58" s="275">
        <f>H58*F58</f>
        <v>0</v>
      </c>
    </row>
    <row r="59" spans="1:10" ht="18.95" customHeight="1" thickBot="1">
      <c r="A59" s="269">
        <v>2.5</v>
      </c>
      <c r="B59" s="55" t="s">
        <v>72</v>
      </c>
      <c r="D59" s="45" t="s">
        <v>51</v>
      </c>
      <c r="F59" s="271"/>
      <c r="G59" s="272" t="s">
        <v>45</v>
      </c>
      <c r="H59" s="278"/>
      <c r="J59" s="276">
        <f>H59*F59</f>
        <v>0</v>
      </c>
    </row>
    <row r="60" spans="1:10" ht="4.1500000000000004" customHeight="1" thickBot="1">
      <c r="A60" s="41"/>
      <c r="B60" s="33"/>
      <c r="D60" s="32"/>
      <c r="H60"/>
    </row>
    <row r="61" spans="1:10" ht="18.95" customHeight="1">
      <c r="A61" s="268">
        <v>2.6</v>
      </c>
      <c r="B61" s="54" t="s">
        <v>73</v>
      </c>
      <c r="D61" s="43" t="s">
        <v>49</v>
      </c>
      <c r="F61" s="270">
        <v>0.14000000000000001</v>
      </c>
      <c r="G61" s="272" t="s">
        <v>45</v>
      </c>
      <c r="H61" s="277"/>
      <c r="J61" s="275">
        <f>H61*F61</f>
        <v>0</v>
      </c>
    </row>
    <row r="62" spans="1:10" ht="18.95" customHeight="1" thickBot="1">
      <c r="A62" s="269">
        <v>2.5</v>
      </c>
      <c r="B62" s="55" t="s">
        <v>74</v>
      </c>
      <c r="D62" s="45" t="s">
        <v>51</v>
      </c>
      <c r="F62" s="271"/>
      <c r="G62" s="272" t="s">
        <v>45</v>
      </c>
      <c r="H62" s="278"/>
      <c r="J62" s="276">
        <f>H62*F62</f>
        <v>0</v>
      </c>
    </row>
    <row r="63" spans="1:10" ht="4.1500000000000004" customHeight="1" thickBot="1">
      <c r="A63" s="41"/>
      <c r="B63" s="33"/>
      <c r="D63" s="32"/>
      <c r="H63"/>
    </row>
    <row r="64" spans="1:10" ht="18.95" customHeight="1">
      <c r="A64" s="268">
        <v>2.7</v>
      </c>
      <c r="B64" s="54" t="s">
        <v>75</v>
      </c>
      <c r="D64" s="43" t="s">
        <v>49</v>
      </c>
      <c r="F64" s="270">
        <v>4.21</v>
      </c>
      <c r="G64" s="272" t="s">
        <v>45</v>
      </c>
      <c r="H64" s="277"/>
      <c r="J64" s="275">
        <f>H64*F64</f>
        <v>0</v>
      </c>
    </row>
    <row r="65" spans="1:10" ht="18.95" customHeight="1" thickBot="1">
      <c r="A65" s="269">
        <v>2.5</v>
      </c>
      <c r="B65" s="55" t="s">
        <v>76</v>
      </c>
      <c r="D65" s="45" t="s">
        <v>51</v>
      </c>
      <c r="F65" s="271"/>
      <c r="G65" s="272" t="s">
        <v>45</v>
      </c>
      <c r="H65" s="278"/>
      <c r="J65" s="276">
        <f>H65*F65</f>
        <v>0</v>
      </c>
    </row>
    <row r="66" spans="1:10" ht="4.1500000000000004" customHeight="1" thickBot="1">
      <c r="A66" s="41"/>
      <c r="B66" s="56"/>
      <c r="D66" s="32"/>
      <c r="H66"/>
    </row>
    <row r="67" spans="1:10" ht="37.15" customHeight="1">
      <c r="A67" s="268">
        <v>2.8</v>
      </c>
      <c r="B67" s="54" t="s">
        <v>77</v>
      </c>
      <c r="D67" s="43" t="s">
        <v>49</v>
      </c>
      <c r="F67" s="270">
        <v>6.35</v>
      </c>
      <c r="G67" s="272" t="s">
        <v>45</v>
      </c>
      <c r="H67" s="277"/>
      <c r="J67" s="275">
        <f>H67*F67</f>
        <v>0</v>
      </c>
    </row>
    <row r="68" spans="1:10" ht="36.6" customHeight="1" thickBot="1">
      <c r="A68" s="269">
        <v>2.7</v>
      </c>
      <c r="B68" s="55" t="s">
        <v>78</v>
      </c>
      <c r="D68" s="45" t="s">
        <v>51</v>
      </c>
      <c r="F68" s="271"/>
      <c r="G68" s="272" t="s">
        <v>45</v>
      </c>
      <c r="H68" s="278"/>
      <c r="J68" s="276">
        <f>H68*F68</f>
        <v>0</v>
      </c>
    </row>
    <row r="69" spans="1:10" ht="6.95" customHeight="1" thickBot="1">
      <c r="A69" s="41"/>
      <c r="B69" s="57"/>
      <c r="D69" s="32"/>
    </row>
    <row r="70" spans="1:10" ht="18" customHeight="1" thickBot="1">
      <c r="A70" s="41"/>
      <c r="B70" s="57"/>
      <c r="D70" s="32"/>
      <c r="F70" s="255" t="s">
        <v>79</v>
      </c>
      <c r="G70" s="256"/>
      <c r="H70" s="257"/>
      <c r="J70" s="51">
        <f>SUM(J46:J69)</f>
        <v>0</v>
      </c>
    </row>
    <row r="71" spans="1:10" ht="6.95" customHeight="1" thickBot="1">
      <c r="A71" s="41"/>
      <c r="B71" s="57"/>
      <c r="D71" s="32"/>
      <c r="F71" s="58"/>
      <c r="G71" s="58"/>
      <c r="H71" s="58"/>
      <c r="J71" s="59"/>
    </row>
    <row r="72" spans="1:10" ht="18" customHeight="1" thickBot="1">
      <c r="A72" s="34">
        <v>3</v>
      </c>
      <c r="B72" s="288" t="s">
        <v>80</v>
      </c>
      <c r="C72" s="288"/>
      <c r="D72" s="288"/>
      <c r="E72" s="288"/>
      <c r="F72" s="288"/>
      <c r="G72" s="288"/>
      <c r="H72" s="288"/>
      <c r="I72" s="288"/>
      <c r="J72" s="289"/>
    </row>
    <row r="73" spans="1:10" ht="9.9499999999999993" customHeight="1" thickBot="1">
      <c r="A73" s="41"/>
      <c r="B73" s="33"/>
      <c r="D73" s="32"/>
    </row>
    <row r="74" spans="1:10" ht="20.100000000000001" customHeight="1">
      <c r="A74" s="291"/>
      <c r="B74" s="35" t="s">
        <v>81</v>
      </c>
    </row>
    <row r="75" spans="1:10" ht="20.100000000000001" customHeight="1" thickBot="1">
      <c r="A75" s="292"/>
      <c r="B75" s="60" t="s">
        <v>82</v>
      </c>
    </row>
    <row r="76" spans="1:10" ht="18" customHeight="1">
      <c r="A76" s="61">
        <v>3.1</v>
      </c>
      <c r="B76" s="62" t="s">
        <v>83</v>
      </c>
      <c r="C76" s="46"/>
      <c r="D76" s="293" t="s">
        <v>84</v>
      </c>
      <c r="F76" s="63">
        <v>15</v>
      </c>
      <c r="G76" s="2" t="s">
        <v>45</v>
      </c>
      <c r="H76" s="188"/>
      <c r="J76" s="67">
        <f t="shared" ref="J76:J83" si="0">H76*F76</f>
        <v>0</v>
      </c>
    </row>
    <row r="77" spans="1:10" ht="18" customHeight="1">
      <c r="A77" s="65">
        <v>3.2</v>
      </c>
      <c r="B77" s="66" t="s">
        <v>85</v>
      </c>
      <c r="D77" s="294"/>
      <c r="F77" s="63">
        <v>501</v>
      </c>
      <c r="G77" s="2" t="s">
        <v>45</v>
      </c>
      <c r="H77" s="188"/>
      <c r="J77" s="67">
        <f t="shared" si="0"/>
        <v>0</v>
      </c>
    </row>
    <row r="78" spans="1:10" ht="18" customHeight="1">
      <c r="A78" s="65">
        <v>3.3</v>
      </c>
      <c r="B78" s="66" t="s">
        <v>86</v>
      </c>
      <c r="D78" s="294"/>
      <c r="F78" s="63">
        <v>191</v>
      </c>
      <c r="G78" s="2" t="s">
        <v>45</v>
      </c>
      <c r="H78" s="188"/>
      <c r="J78" s="67">
        <f t="shared" si="0"/>
        <v>0</v>
      </c>
    </row>
    <row r="79" spans="1:10" ht="18" customHeight="1">
      <c r="A79" s="65">
        <v>3.4</v>
      </c>
      <c r="B79" s="66" t="s">
        <v>87</v>
      </c>
      <c r="D79" s="294"/>
      <c r="F79" s="63">
        <v>76</v>
      </c>
      <c r="G79" s="2" t="s">
        <v>45</v>
      </c>
      <c r="H79" s="188"/>
      <c r="J79" s="67">
        <f t="shared" si="0"/>
        <v>0</v>
      </c>
    </row>
    <row r="80" spans="1:10" ht="18" customHeight="1">
      <c r="A80" s="65">
        <v>3.5</v>
      </c>
      <c r="B80" s="66" t="s">
        <v>88</v>
      </c>
      <c r="D80" s="294"/>
      <c r="F80" s="63">
        <f>750-540</f>
        <v>210</v>
      </c>
      <c r="G80" s="2" t="s">
        <v>45</v>
      </c>
      <c r="H80" s="188"/>
      <c r="J80" s="67">
        <f t="shared" si="0"/>
        <v>0</v>
      </c>
    </row>
    <row r="81" spans="1:10" ht="18" customHeight="1">
      <c r="A81" s="65">
        <v>3.6</v>
      </c>
      <c r="B81" s="66" t="s">
        <v>89</v>
      </c>
      <c r="D81" s="294"/>
      <c r="F81" s="63">
        <f>1242-720</f>
        <v>522</v>
      </c>
      <c r="G81" s="2" t="s">
        <v>45</v>
      </c>
      <c r="H81" s="188"/>
      <c r="J81" s="67">
        <f t="shared" si="0"/>
        <v>0</v>
      </c>
    </row>
    <row r="82" spans="1:10" ht="18" customHeight="1">
      <c r="A82" s="65">
        <v>3.7</v>
      </c>
      <c r="B82" s="66" t="s">
        <v>90</v>
      </c>
      <c r="D82" s="294"/>
      <c r="F82" s="63">
        <v>226</v>
      </c>
      <c r="G82" s="2" t="s">
        <v>45</v>
      </c>
      <c r="H82" s="188"/>
      <c r="J82" s="67">
        <f t="shared" si="0"/>
        <v>0</v>
      </c>
    </row>
    <row r="83" spans="1:10" ht="18" customHeight="1">
      <c r="A83" s="65">
        <v>3.8</v>
      </c>
      <c r="B83" s="66" t="s">
        <v>91</v>
      </c>
      <c r="D83" s="295"/>
      <c r="F83" s="63">
        <v>52</v>
      </c>
      <c r="G83" s="2" t="s">
        <v>45</v>
      </c>
      <c r="H83" s="188"/>
      <c r="J83" s="67">
        <f t="shared" si="0"/>
        <v>0</v>
      </c>
    </row>
    <row r="84" spans="1:10" ht="6.95" customHeight="1" thickBot="1">
      <c r="A84" s="41"/>
      <c r="B84" s="33"/>
      <c r="D84" s="32"/>
    </row>
    <row r="85" spans="1:10" ht="24" customHeight="1" thickBot="1">
      <c r="A85" s="41"/>
      <c r="B85" s="33"/>
      <c r="D85" s="32"/>
      <c r="F85" s="255" t="s">
        <v>92</v>
      </c>
      <c r="G85" s="256"/>
      <c r="H85" s="257"/>
      <c r="J85" s="51">
        <f>SUM(J76:J84)</f>
        <v>0</v>
      </c>
    </row>
    <row r="86" spans="1:10" ht="6.95" customHeight="1" thickBot="1">
      <c r="A86" s="41"/>
      <c r="B86" s="33"/>
      <c r="D86" s="32"/>
    </row>
    <row r="87" spans="1:10" ht="18" customHeight="1" thickBot="1">
      <c r="A87" s="34">
        <v>4</v>
      </c>
      <c r="B87" s="266" t="s">
        <v>93</v>
      </c>
      <c r="C87" s="266"/>
      <c r="D87" s="266"/>
      <c r="E87" s="266"/>
      <c r="F87" s="266"/>
      <c r="G87" s="266"/>
      <c r="H87" s="266"/>
      <c r="I87" s="266"/>
      <c r="J87" s="267"/>
    </row>
    <row r="88" spans="1:10" ht="4.1500000000000004" customHeight="1" thickBot="1">
      <c r="A88" s="41"/>
      <c r="B88" s="33"/>
      <c r="D88" s="32"/>
    </row>
    <row r="89" spans="1:10" ht="18.95" customHeight="1">
      <c r="A89" s="268">
        <v>4.0999999999999996</v>
      </c>
      <c r="B89" s="54" t="s">
        <v>378</v>
      </c>
      <c r="D89" s="43" t="s">
        <v>49</v>
      </c>
      <c r="F89" s="286">
        <f>(6+4.3+3+4+8.1)*2.8*0.1-6*1.8*0.1+((8*2+9.4*2)*2.8-6*1.3*1.5-2*0.9*2.1-0.6*0.6)*0.1</f>
        <v>14.191999999999997</v>
      </c>
      <c r="G89" s="272" t="s">
        <v>45</v>
      </c>
      <c r="H89" s="277"/>
      <c r="J89" s="275">
        <f>H89*F89</f>
        <v>0</v>
      </c>
    </row>
    <row r="90" spans="1:10" ht="18.95" customHeight="1" thickBot="1">
      <c r="A90" s="269">
        <v>4.0999999999999996</v>
      </c>
      <c r="B90" s="55" t="s">
        <v>95</v>
      </c>
      <c r="D90" s="45" t="s">
        <v>51</v>
      </c>
      <c r="F90" s="287"/>
      <c r="G90" s="272" t="s">
        <v>45</v>
      </c>
      <c r="H90" s="278"/>
      <c r="J90" s="276">
        <f>H90*F90</f>
        <v>0</v>
      </c>
    </row>
    <row r="91" spans="1:10" ht="4.1500000000000004" customHeight="1" thickBot="1">
      <c r="A91" s="41"/>
      <c r="B91" s="33"/>
      <c r="D91" s="32"/>
      <c r="F91" s="68"/>
      <c r="H91" s="189"/>
      <c r="J91" s="69"/>
    </row>
    <row r="92" spans="1:10" ht="18.95" customHeight="1">
      <c r="A92" s="268">
        <v>4.2</v>
      </c>
      <c r="B92" s="54" t="s">
        <v>96</v>
      </c>
      <c r="D92" s="43" t="s">
        <v>49</v>
      </c>
      <c r="F92" s="286">
        <f>((10*2+7.76*2)*3-6*1.2*1.5-2*0.9*2.2-0.6*0.6)*0.12+5.6*0.15*0.12+2.8*0.4*0.4</f>
        <v>11.521599999999999</v>
      </c>
      <c r="G92" s="272" t="s">
        <v>45</v>
      </c>
      <c r="H92" s="277"/>
      <c r="J92" s="275">
        <f>H92*F92</f>
        <v>0</v>
      </c>
    </row>
    <row r="93" spans="1:10" ht="18.95" customHeight="1" thickBot="1">
      <c r="A93" s="269">
        <v>4.0999999999999996</v>
      </c>
      <c r="B93" s="55" t="s">
        <v>97</v>
      </c>
      <c r="D93" s="45" t="s">
        <v>51</v>
      </c>
      <c r="F93" s="287"/>
      <c r="G93" s="272" t="s">
        <v>45</v>
      </c>
      <c r="H93" s="278"/>
      <c r="J93" s="276">
        <f>H93*F93</f>
        <v>0</v>
      </c>
    </row>
    <row r="94" spans="1:10" ht="6.95" customHeight="1" thickBot="1">
      <c r="A94" s="49"/>
      <c r="B94" s="70"/>
      <c r="D94" s="32"/>
      <c r="F94" s="68"/>
    </row>
    <row r="95" spans="1:10" ht="18" customHeight="1" thickBot="1">
      <c r="A95" s="41"/>
      <c r="B95" s="57"/>
      <c r="D95" s="32"/>
      <c r="F95" s="255" t="s">
        <v>98</v>
      </c>
      <c r="G95" s="256"/>
      <c r="H95" s="257"/>
      <c r="J95" s="51">
        <f>SUM(J89:J93)</f>
        <v>0</v>
      </c>
    </row>
    <row r="96" spans="1:10" ht="6.95" customHeight="1" thickBot="1">
      <c r="A96" s="41"/>
      <c r="B96" s="33"/>
      <c r="D96" s="32"/>
    </row>
    <row r="97" spans="1:10" ht="18" customHeight="1" thickBot="1">
      <c r="A97" s="34">
        <v>5</v>
      </c>
      <c r="B97" s="288" t="s">
        <v>99</v>
      </c>
      <c r="C97" s="288"/>
      <c r="D97" s="288"/>
      <c r="E97" s="288"/>
      <c r="F97" s="288"/>
      <c r="G97" s="288"/>
      <c r="H97" s="288"/>
      <c r="I97" s="288"/>
      <c r="J97" s="289"/>
    </row>
    <row r="98" spans="1:10" ht="9.9499999999999993" customHeight="1" thickBot="1">
      <c r="A98" s="24"/>
      <c r="B98" s="33"/>
      <c r="D98" s="32"/>
    </row>
    <row r="99" spans="1:10" ht="18.95" customHeight="1">
      <c r="A99" s="268">
        <v>5.0999999999999996</v>
      </c>
      <c r="B99" s="54" t="s">
        <v>379</v>
      </c>
      <c r="D99" s="43" t="s">
        <v>49</v>
      </c>
      <c r="F99" s="270">
        <v>3.6</v>
      </c>
      <c r="G99" s="272" t="s">
        <v>45</v>
      </c>
      <c r="H99" s="277"/>
      <c r="J99" s="275">
        <f>H99*F99</f>
        <v>0</v>
      </c>
    </row>
    <row r="100" spans="1:10" ht="18.95" customHeight="1" thickBot="1">
      <c r="A100" s="269">
        <v>5.0999999999999996</v>
      </c>
      <c r="B100" s="55" t="s">
        <v>101</v>
      </c>
      <c r="D100" s="45" t="s">
        <v>51</v>
      </c>
      <c r="F100" s="271"/>
      <c r="G100" s="272" t="s">
        <v>45</v>
      </c>
      <c r="H100" s="278"/>
      <c r="J100" s="276">
        <f>H100*F100</f>
        <v>0</v>
      </c>
    </row>
    <row r="101" spans="1:10" ht="4.1500000000000004" customHeight="1" thickBot="1">
      <c r="A101" s="24"/>
      <c r="B101" s="71"/>
      <c r="D101" s="32"/>
      <c r="H101"/>
    </row>
    <row r="102" spans="1:10" ht="18.95" customHeight="1">
      <c r="A102" s="268">
        <v>5.2</v>
      </c>
      <c r="B102" s="54" t="s">
        <v>380</v>
      </c>
      <c r="D102" s="43" t="s">
        <v>49</v>
      </c>
      <c r="F102" s="270">
        <v>1.6</v>
      </c>
      <c r="G102" s="272" t="s">
        <v>45</v>
      </c>
      <c r="H102" s="277"/>
      <c r="J102" s="275">
        <f>H102*F102</f>
        <v>0</v>
      </c>
    </row>
    <row r="103" spans="1:10" ht="18.95" customHeight="1" thickBot="1">
      <c r="A103" s="269">
        <v>5.2</v>
      </c>
      <c r="B103" s="55" t="s">
        <v>381</v>
      </c>
      <c r="D103" s="45" t="s">
        <v>51</v>
      </c>
      <c r="F103" s="271"/>
      <c r="G103" s="272" t="s">
        <v>45</v>
      </c>
      <c r="H103" s="278"/>
      <c r="J103" s="276">
        <f>H103*F103</f>
        <v>0</v>
      </c>
    </row>
    <row r="104" spans="1:10" ht="4.1500000000000004" customHeight="1" thickBot="1">
      <c r="A104" s="41"/>
      <c r="B104" s="72"/>
      <c r="D104" s="73"/>
      <c r="F104" s="32"/>
      <c r="G104" s="32"/>
      <c r="H104" s="190"/>
      <c r="J104" s="74"/>
    </row>
    <row r="105" spans="1:10" s="75" customFormat="1" ht="18.95" customHeight="1">
      <c r="A105" s="268">
        <v>5.2</v>
      </c>
      <c r="B105" s="54" t="s">
        <v>104</v>
      </c>
      <c r="D105" s="76" t="s">
        <v>12</v>
      </c>
      <c r="F105" s="281">
        <v>1</v>
      </c>
      <c r="G105" s="283" t="s">
        <v>45</v>
      </c>
      <c r="H105" s="277"/>
      <c r="J105" s="275">
        <f>H105*F105</f>
        <v>0</v>
      </c>
    </row>
    <row r="106" spans="1:10" s="75" customFormat="1" ht="18.95" customHeight="1" thickBot="1">
      <c r="A106" s="269">
        <v>5.2</v>
      </c>
      <c r="B106" s="55" t="s">
        <v>105</v>
      </c>
      <c r="D106" s="77" t="s">
        <v>106</v>
      </c>
      <c r="F106" s="282"/>
      <c r="G106" s="283" t="s">
        <v>45</v>
      </c>
      <c r="H106" s="278"/>
      <c r="J106" s="276">
        <f>H106*F106</f>
        <v>0</v>
      </c>
    </row>
    <row r="107" spans="1:10" s="75" customFormat="1" ht="4.1500000000000004" customHeight="1" thickBot="1">
      <c r="A107" s="24"/>
      <c r="B107" s="78"/>
      <c r="D107" s="79"/>
      <c r="H107" s="191"/>
    </row>
    <row r="108" spans="1:10" s="75" customFormat="1" ht="18.75" customHeight="1">
      <c r="A108" s="268">
        <v>5.3</v>
      </c>
      <c r="B108" s="54" t="s">
        <v>107</v>
      </c>
      <c r="D108" s="76" t="s">
        <v>108</v>
      </c>
      <c r="F108" s="281">
        <v>112</v>
      </c>
      <c r="G108" s="283" t="s">
        <v>45</v>
      </c>
      <c r="H108" s="277"/>
      <c r="J108" s="275">
        <f>H108*F108</f>
        <v>0</v>
      </c>
    </row>
    <row r="109" spans="1:10" s="75" customFormat="1" ht="19.149999999999999" customHeight="1" thickBot="1">
      <c r="A109" s="269">
        <v>5.3</v>
      </c>
      <c r="B109" s="55" t="s">
        <v>109</v>
      </c>
      <c r="D109" s="80" t="s">
        <v>110</v>
      </c>
      <c r="F109" s="282"/>
      <c r="G109" s="283" t="s">
        <v>45</v>
      </c>
      <c r="H109" s="278"/>
      <c r="J109" s="276">
        <f>H109*F109</f>
        <v>0</v>
      </c>
    </row>
    <row r="110" spans="1:10" s="75" customFormat="1" ht="4.1500000000000004" customHeight="1" thickBot="1">
      <c r="A110" s="24"/>
      <c r="B110" s="81"/>
      <c r="D110" s="79"/>
      <c r="H110" s="191"/>
    </row>
    <row r="111" spans="1:10" s="75" customFormat="1" ht="18.75" customHeight="1">
      <c r="A111" s="268">
        <v>5.4</v>
      </c>
      <c r="B111" s="54" t="s">
        <v>111</v>
      </c>
      <c r="D111" s="76" t="s">
        <v>112</v>
      </c>
      <c r="F111" s="281">
        <f>6.8*4+2</f>
        <v>29.2</v>
      </c>
      <c r="G111" s="283" t="s">
        <v>45</v>
      </c>
      <c r="H111" s="277"/>
      <c r="J111" s="275">
        <f>H111*F111</f>
        <v>0</v>
      </c>
    </row>
    <row r="112" spans="1:10" s="75" customFormat="1" ht="18.75" customHeight="1" thickBot="1">
      <c r="A112" s="269">
        <v>10.1</v>
      </c>
      <c r="B112" s="55" t="s">
        <v>113</v>
      </c>
      <c r="D112" s="77" t="s">
        <v>114</v>
      </c>
      <c r="F112" s="282"/>
      <c r="G112" s="283" t="s">
        <v>45</v>
      </c>
      <c r="H112" s="278"/>
      <c r="J112" s="276">
        <f>H112*F112</f>
        <v>0</v>
      </c>
    </row>
    <row r="113" spans="1:10" s="75" customFormat="1" ht="4.1500000000000004" customHeight="1" thickBot="1">
      <c r="A113" s="24"/>
      <c r="B113" s="81"/>
      <c r="D113" s="79"/>
      <c r="H113" s="191"/>
    </row>
    <row r="114" spans="1:10" s="75" customFormat="1" ht="18.600000000000001" customHeight="1">
      <c r="A114" s="268">
        <v>5.6</v>
      </c>
      <c r="B114" s="54" t="s">
        <v>115</v>
      </c>
      <c r="D114" s="76" t="s">
        <v>12</v>
      </c>
      <c r="F114" s="281">
        <v>4</v>
      </c>
      <c r="G114" s="283" t="s">
        <v>45</v>
      </c>
      <c r="H114" s="277"/>
      <c r="J114" s="275">
        <f>H114*F114</f>
        <v>0</v>
      </c>
    </row>
    <row r="115" spans="1:10" s="75" customFormat="1" ht="19.899999999999999" thickBot="1">
      <c r="A115" s="269">
        <v>10.199999999999999</v>
      </c>
      <c r="B115" s="55" t="s">
        <v>116</v>
      </c>
      <c r="D115" s="77" t="s">
        <v>117</v>
      </c>
      <c r="F115" s="282"/>
      <c r="G115" s="283" t="s">
        <v>45</v>
      </c>
      <c r="H115" s="278"/>
      <c r="J115" s="276">
        <f>H115*F115</f>
        <v>0</v>
      </c>
    </row>
    <row r="116" spans="1:10" s="75" customFormat="1" ht="4.1500000000000004" customHeight="1" thickBot="1">
      <c r="A116" s="24"/>
      <c r="B116" s="81"/>
      <c r="D116" s="79"/>
      <c r="H116" s="191"/>
    </row>
    <row r="117" spans="1:10" s="75" customFormat="1" ht="16.899999999999999">
      <c r="A117" s="268">
        <v>5.7</v>
      </c>
      <c r="B117" s="54" t="s">
        <v>382</v>
      </c>
      <c r="D117" s="76" t="s">
        <v>112</v>
      </c>
      <c r="F117" s="281">
        <v>40</v>
      </c>
      <c r="G117" s="283" t="s">
        <v>45</v>
      </c>
      <c r="H117" s="277"/>
      <c r="J117" s="275">
        <f>H117*F117</f>
        <v>0</v>
      </c>
    </row>
    <row r="118" spans="1:10" s="75" customFormat="1" ht="19.899999999999999" thickBot="1">
      <c r="A118" s="269">
        <v>10.199999999999999</v>
      </c>
      <c r="B118" s="55" t="s">
        <v>383</v>
      </c>
      <c r="D118" s="77" t="s">
        <v>114</v>
      </c>
      <c r="F118" s="282"/>
      <c r="G118" s="283" t="s">
        <v>45</v>
      </c>
      <c r="H118" s="278"/>
      <c r="J118" s="276">
        <f>H118*F118</f>
        <v>0</v>
      </c>
    </row>
    <row r="119" spans="1:10" s="75" customFormat="1" ht="5.45" customHeight="1" thickBot="1">
      <c r="A119" s="24"/>
      <c r="B119" s="81"/>
      <c r="D119" s="79"/>
      <c r="H119" s="191"/>
    </row>
    <row r="120" spans="1:10" s="75" customFormat="1" ht="17.25" customHeight="1">
      <c r="A120" s="268">
        <v>5.8</v>
      </c>
      <c r="B120" s="54" t="s">
        <v>120</v>
      </c>
      <c r="D120" s="76" t="s">
        <v>112</v>
      </c>
      <c r="F120" s="281">
        <v>14</v>
      </c>
      <c r="G120" s="283" t="s">
        <v>45</v>
      </c>
      <c r="H120" s="277"/>
      <c r="J120" s="275">
        <f>H120*F120</f>
        <v>0</v>
      </c>
    </row>
    <row r="121" spans="1:10" s="75" customFormat="1" ht="19.899999999999999" thickBot="1">
      <c r="A121" s="269">
        <v>10.199999999999999</v>
      </c>
      <c r="B121" s="55" t="s">
        <v>121</v>
      </c>
      <c r="D121" s="77" t="s">
        <v>114</v>
      </c>
      <c r="F121" s="282"/>
      <c r="G121" s="283" t="s">
        <v>45</v>
      </c>
      <c r="H121" s="278"/>
      <c r="J121" s="276">
        <f>H121*F121</f>
        <v>0</v>
      </c>
    </row>
    <row r="122" spans="1:10" s="75" customFormat="1" ht="4.1500000000000004" customHeight="1" thickBot="1">
      <c r="A122" s="24"/>
      <c r="B122" s="81"/>
      <c r="D122" s="79"/>
      <c r="H122" s="191"/>
    </row>
    <row r="123" spans="1:10" s="75" customFormat="1" ht="17.25" customHeight="1">
      <c r="A123" s="279">
        <v>5.9</v>
      </c>
      <c r="B123" s="82" t="s">
        <v>122</v>
      </c>
      <c r="D123" s="76" t="s">
        <v>112</v>
      </c>
      <c r="F123" s="281">
        <v>8</v>
      </c>
      <c r="G123" s="283" t="s">
        <v>45</v>
      </c>
      <c r="H123" s="277"/>
      <c r="J123" s="275">
        <f>H123*F123</f>
        <v>0</v>
      </c>
    </row>
    <row r="124" spans="1:10" s="75" customFormat="1" ht="19.899999999999999" thickBot="1">
      <c r="A124" s="280">
        <v>10.199999999999999</v>
      </c>
      <c r="B124" s="55" t="s">
        <v>123</v>
      </c>
      <c r="D124" s="77" t="s">
        <v>114</v>
      </c>
      <c r="F124" s="282"/>
      <c r="G124" s="283" t="s">
        <v>45</v>
      </c>
      <c r="H124" s="278"/>
      <c r="J124" s="276">
        <f>H124*F124</f>
        <v>0</v>
      </c>
    </row>
    <row r="125" spans="1:10" s="75" customFormat="1" ht="4.1500000000000004" customHeight="1" thickBot="1">
      <c r="A125" s="24"/>
      <c r="B125" s="81"/>
      <c r="D125" s="79"/>
      <c r="H125" s="191"/>
    </row>
    <row r="126" spans="1:10" s="75" customFormat="1" ht="17.25" customHeight="1">
      <c r="A126" s="284">
        <v>5.0999999999999996</v>
      </c>
      <c r="B126" s="54" t="s">
        <v>124</v>
      </c>
      <c r="D126" s="76" t="s">
        <v>112</v>
      </c>
      <c r="F126" s="281">
        <v>7.4</v>
      </c>
      <c r="G126" s="283" t="s">
        <v>45</v>
      </c>
      <c r="H126" s="277"/>
      <c r="J126" s="275">
        <f>H126*F126</f>
        <v>0</v>
      </c>
    </row>
    <row r="127" spans="1:10" s="75" customFormat="1" ht="39" thickBot="1">
      <c r="A127" s="285">
        <v>10.199999999999999</v>
      </c>
      <c r="B127" s="55" t="s">
        <v>125</v>
      </c>
      <c r="D127" s="77" t="s">
        <v>114</v>
      </c>
      <c r="F127" s="282"/>
      <c r="G127" s="283" t="s">
        <v>45</v>
      </c>
      <c r="H127" s="278"/>
      <c r="J127" s="276">
        <f>H127*F127</f>
        <v>0</v>
      </c>
    </row>
    <row r="128" spans="1:10" ht="6.95" customHeight="1" thickBot="1">
      <c r="A128" s="49"/>
      <c r="B128" s="70"/>
      <c r="D128" s="32"/>
    </row>
    <row r="129" spans="1:10" ht="18" customHeight="1" thickBot="1">
      <c r="A129" s="24"/>
      <c r="B129" s="33"/>
      <c r="D129" s="32"/>
      <c r="F129" s="255" t="s">
        <v>126</v>
      </c>
      <c r="G129" s="256"/>
      <c r="H129" s="257"/>
      <c r="J129" s="51">
        <f>SUM(J99:J127)</f>
        <v>0</v>
      </c>
    </row>
    <row r="130" spans="1:10" ht="5.0999999999999996" customHeight="1" thickBot="1">
      <c r="A130" s="24"/>
      <c r="B130" s="33"/>
      <c r="D130" s="32"/>
      <c r="F130" s="83"/>
      <c r="G130" s="83"/>
      <c r="H130" s="83"/>
      <c r="J130" s="84"/>
    </row>
    <row r="131" spans="1:10" ht="18" customHeight="1" thickBot="1">
      <c r="A131" s="34">
        <v>6</v>
      </c>
      <c r="B131" s="290" t="s">
        <v>127</v>
      </c>
      <c r="C131" s="266"/>
      <c r="D131" s="266"/>
      <c r="E131" s="266"/>
      <c r="F131" s="266"/>
      <c r="G131" s="266"/>
      <c r="H131" s="266"/>
      <c r="I131" s="266"/>
      <c r="J131" s="267"/>
    </row>
    <row r="132" spans="1:10" ht="4.1500000000000004" customHeight="1" thickBot="1">
      <c r="A132" s="24"/>
      <c r="B132" s="33"/>
      <c r="D132" s="32"/>
    </row>
    <row r="133" spans="1:10" ht="18.95" customHeight="1">
      <c r="A133" s="268">
        <v>6.1</v>
      </c>
      <c r="B133" s="54" t="s">
        <v>128</v>
      </c>
      <c r="D133" s="43" t="s">
        <v>129</v>
      </c>
      <c r="F133" s="270">
        <v>217</v>
      </c>
      <c r="G133" s="272" t="s">
        <v>45</v>
      </c>
      <c r="H133" s="277"/>
      <c r="J133" s="275">
        <f>H133*F133</f>
        <v>0</v>
      </c>
    </row>
    <row r="134" spans="1:10" ht="18.95" customHeight="1" thickBot="1">
      <c r="A134" s="269">
        <v>6.1</v>
      </c>
      <c r="B134" s="55" t="s">
        <v>130</v>
      </c>
      <c r="D134" s="45" t="s">
        <v>131</v>
      </c>
      <c r="F134" s="271"/>
      <c r="G134" s="272" t="s">
        <v>45</v>
      </c>
      <c r="H134" s="278"/>
      <c r="J134" s="276">
        <f>H134*F134</f>
        <v>0</v>
      </c>
    </row>
    <row r="135" spans="1:10" ht="4.1500000000000004" customHeight="1" thickBot="1">
      <c r="A135" s="24"/>
      <c r="B135" s="33"/>
      <c r="D135" s="32"/>
      <c r="H135" s="191"/>
      <c r="J135" s="75"/>
    </row>
    <row r="136" spans="1:10" ht="18.95" customHeight="1">
      <c r="A136" s="268">
        <v>6.2</v>
      </c>
      <c r="B136" s="54" t="s">
        <v>132</v>
      </c>
      <c r="D136" s="43" t="s">
        <v>112</v>
      </c>
      <c r="F136" s="270">
        <f>6*5.4+2.4+5.3*2</f>
        <v>45.400000000000006</v>
      </c>
      <c r="G136" s="272" t="s">
        <v>45</v>
      </c>
      <c r="H136" s="277"/>
      <c r="J136" s="275">
        <f>H136*F136</f>
        <v>0</v>
      </c>
    </row>
    <row r="137" spans="1:10" ht="18.95" customHeight="1" thickBot="1">
      <c r="A137" s="269">
        <v>6.1</v>
      </c>
      <c r="B137" s="55" t="s">
        <v>133</v>
      </c>
      <c r="D137" s="77" t="s">
        <v>114</v>
      </c>
      <c r="F137" s="271"/>
      <c r="G137" s="272" t="s">
        <v>45</v>
      </c>
      <c r="H137" s="278"/>
      <c r="J137" s="276">
        <f>H137*F137</f>
        <v>0</v>
      </c>
    </row>
    <row r="138" spans="1:10" ht="6" customHeight="1" thickBot="1">
      <c r="A138" s="41"/>
      <c r="B138" s="72"/>
      <c r="D138" s="73"/>
      <c r="F138" s="32"/>
      <c r="G138" s="32"/>
      <c r="H138" s="74"/>
      <c r="J138" s="74"/>
    </row>
    <row r="139" spans="1:10" ht="18" customHeight="1" thickBot="1">
      <c r="A139" s="41"/>
      <c r="B139" s="57"/>
      <c r="D139" s="32"/>
      <c r="F139" s="255" t="s">
        <v>134</v>
      </c>
      <c r="G139" s="256"/>
      <c r="H139" s="257"/>
      <c r="J139" s="51">
        <f>SUM(J133:J137)</f>
        <v>0</v>
      </c>
    </row>
    <row r="140" spans="1:10" ht="6.95" customHeight="1" thickBot="1">
      <c r="A140" s="24"/>
      <c r="B140" s="33"/>
      <c r="D140" s="32"/>
    </row>
    <row r="141" spans="1:10" ht="18" customHeight="1" thickBot="1">
      <c r="A141" s="85">
        <v>7</v>
      </c>
      <c r="B141" s="86" t="s">
        <v>135</v>
      </c>
      <c r="C141" s="87"/>
      <c r="D141" s="88"/>
      <c r="E141" s="87"/>
      <c r="F141" s="87"/>
      <c r="G141" s="87"/>
      <c r="H141" s="87"/>
      <c r="I141" s="87"/>
      <c r="J141" s="89"/>
    </row>
    <row r="142" spans="1:10" ht="4.1500000000000004" customHeight="1" thickBot="1">
      <c r="A142" s="24"/>
      <c r="B142" s="33"/>
      <c r="D142" s="32"/>
    </row>
    <row r="143" spans="1:10" ht="18.95" customHeight="1">
      <c r="A143" s="268">
        <v>7.1</v>
      </c>
      <c r="B143" s="54" t="s">
        <v>136</v>
      </c>
      <c r="D143" s="43" t="s">
        <v>129</v>
      </c>
      <c r="F143" s="270">
        <v>80</v>
      </c>
      <c r="G143" s="272" t="s">
        <v>45</v>
      </c>
      <c r="H143" s="277"/>
      <c r="J143" s="275">
        <f>H143*F143</f>
        <v>0</v>
      </c>
    </row>
    <row r="144" spans="1:10" ht="20.45" customHeight="1" thickBot="1">
      <c r="A144" s="269">
        <v>7.1</v>
      </c>
      <c r="B144" s="55" t="s">
        <v>137</v>
      </c>
      <c r="D144" s="45" t="s">
        <v>131</v>
      </c>
      <c r="F144" s="271"/>
      <c r="G144" s="272" t="s">
        <v>45</v>
      </c>
      <c r="H144" s="278"/>
      <c r="J144" s="276">
        <f>H144*F144</f>
        <v>0</v>
      </c>
    </row>
    <row r="145" spans="1:10" ht="4.1500000000000004" customHeight="1" thickBot="1">
      <c r="A145" s="24"/>
      <c r="B145" s="57"/>
      <c r="D145" s="32"/>
      <c r="H145" s="191"/>
      <c r="J145" s="75"/>
    </row>
    <row r="146" spans="1:10" ht="18.95" customHeight="1">
      <c r="A146" s="268">
        <v>7.2</v>
      </c>
      <c r="B146" s="54" t="s">
        <v>138</v>
      </c>
      <c r="D146" s="43" t="s">
        <v>129</v>
      </c>
      <c r="F146" s="270">
        <v>64.2</v>
      </c>
      <c r="G146" s="272" t="s">
        <v>45</v>
      </c>
      <c r="H146" s="277"/>
      <c r="J146" s="275">
        <f>H146*F146</f>
        <v>0</v>
      </c>
    </row>
    <row r="147" spans="1:10" ht="22.5" customHeight="1" thickBot="1">
      <c r="A147" s="269">
        <v>7.3</v>
      </c>
      <c r="B147" s="55" t="s">
        <v>139</v>
      </c>
      <c r="D147" s="45" t="s">
        <v>131</v>
      </c>
      <c r="F147" s="271"/>
      <c r="G147" s="272" t="s">
        <v>45</v>
      </c>
      <c r="H147" s="278"/>
      <c r="J147" s="276">
        <f>H147*F147</f>
        <v>0</v>
      </c>
    </row>
    <row r="148" spans="1:10" ht="4.1500000000000004" customHeight="1" thickBot="1">
      <c r="A148" s="24"/>
      <c r="B148" s="57"/>
      <c r="D148" s="32"/>
      <c r="H148"/>
    </row>
    <row r="149" spans="1:10" ht="18.95" customHeight="1">
      <c r="A149" s="268">
        <v>7.3</v>
      </c>
      <c r="B149" s="82" t="s">
        <v>140</v>
      </c>
      <c r="D149" s="43" t="s">
        <v>129</v>
      </c>
      <c r="F149" s="270">
        <f>36*2.4</f>
        <v>86.399999999999991</v>
      </c>
      <c r="G149" s="272" t="s">
        <v>45</v>
      </c>
      <c r="H149" s="277"/>
      <c r="J149" s="275">
        <f>H149*F149</f>
        <v>0</v>
      </c>
    </row>
    <row r="150" spans="1:10" ht="22.5" customHeight="1" thickBot="1">
      <c r="A150" s="269">
        <v>7.3</v>
      </c>
      <c r="B150" s="55" t="s">
        <v>141</v>
      </c>
      <c r="D150" s="45" t="s">
        <v>131</v>
      </c>
      <c r="F150" s="271"/>
      <c r="G150" s="272" t="s">
        <v>45</v>
      </c>
      <c r="H150" s="278"/>
      <c r="J150" s="276">
        <f>H150*F150</f>
        <v>0</v>
      </c>
    </row>
    <row r="151" spans="1:10" ht="4.1500000000000004" customHeight="1" thickBot="1">
      <c r="A151" s="24"/>
      <c r="B151" s="57"/>
      <c r="D151" s="32"/>
      <c r="H151" s="191"/>
      <c r="J151" s="75"/>
    </row>
    <row r="152" spans="1:10" ht="18.95" customHeight="1">
      <c r="A152" s="268">
        <v>7.4</v>
      </c>
      <c r="B152" s="54" t="s">
        <v>142</v>
      </c>
      <c r="D152" s="43" t="s">
        <v>129</v>
      </c>
      <c r="F152" s="270">
        <v>80</v>
      </c>
      <c r="G152" s="272" t="s">
        <v>45</v>
      </c>
      <c r="H152" s="277"/>
      <c r="J152" s="275">
        <f>H152*F152</f>
        <v>0</v>
      </c>
    </row>
    <row r="153" spans="1:10" ht="22.5" customHeight="1" thickBot="1">
      <c r="A153" s="269">
        <v>7.3</v>
      </c>
      <c r="B153" s="55" t="s">
        <v>143</v>
      </c>
      <c r="D153" s="45" t="s">
        <v>131</v>
      </c>
      <c r="F153" s="271"/>
      <c r="G153" s="272" t="s">
        <v>45</v>
      </c>
      <c r="H153" s="278"/>
      <c r="J153" s="276">
        <f>H153*F153</f>
        <v>0</v>
      </c>
    </row>
    <row r="154" spans="1:10" ht="4.1500000000000004" customHeight="1" thickBot="1">
      <c r="A154" s="24"/>
      <c r="B154" s="71"/>
      <c r="D154" s="32"/>
      <c r="H154"/>
    </row>
    <row r="155" spans="1:10" ht="18.95" customHeight="1">
      <c r="A155" s="268">
        <v>7.5</v>
      </c>
      <c r="B155" s="54" t="s">
        <v>144</v>
      </c>
      <c r="D155" s="43" t="s">
        <v>129</v>
      </c>
      <c r="F155" s="270">
        <v>69.599999999999994</v>
      </c>
      <c r="G155" s="272" t="s">
        <v>45</v>
      </c>
      <c r="H155" s="277"/>
      <c r="J155" s="275">
        <f>H155*F155</f>
        <v>0</v>
      </c>
    </row>
    <row r="156" spans="1:10" ht="18.95" customHeight="1" thickBot="1">
      <c r="A156" s="269">
        <v>7.4</v>
      </c>
      <c r="B156" s="55" t="s">
        <v>145</v>
      </c>
      <c r="D156" s="45" t="s">
        <v>131</v>
      </c>
      <c r="F156" s="271"/>
      <c r="G156" s="272" t="s">
        <v>45</v>
      </c>
      <c r="H156" s="278"/>
      <c r="J156" s="276">
        <f>H156*F156</f>
        <v>0</v>
      </c>
    </row>
    <row r="157" spans="1:10" ht="4.1500000000000004" customHeight="1" thickBot="1">
      <c r="A157" s="24"/>
      <c r="B157" s="71"/>
      <c r="D157" s="32"/>
      <c r="H157" s="191"/>
      <c r="J157" s="75"/>
    </row>
    <row r="158" spans="1:10" ht="18.95" customHeight="1">
      <c r="A158" s="268">
        <v>7.6</v>
      </c>
      <c r="B158" s="54" t="s">
        <v>146</v>
      </c>
      <c r="D158" s="43" t="s">
        <v>55</v>
      </c>
      <c r="F158" s="270">
        <v>5.2</v>
      </c>
      <c r="G158" s="272" t="s">
        <v>45</v>
      </c>
      <c r="H158" s="277"/>
      <c r="J158" s="275">
        <f>H158*F158</f>
        <v>0</v>
      </c>
    </row>
    <row r="159" spans="1:10" ht="18.95" customHeight="1" thickBot="1">
      <c r="A159" s="269">
        <v>7.4</v>
      </c>
      <c r="B159" s="55" t="s">
        <v>147</v>
      </c>
      <c r="D159" s="45" t="s">
        <v>51</v>
      </c>
      <c r="F159" s="271"/>
      <c r="G159" s="272" t="s">
        <v>45</v>
      </c>
      <c r="H159" s="278"/>
      <c r="J159" s="276">
        <f>H159*F159</f>
        <v>0</v>
      </c>
    </row>
    <row r="160" spans="1:10" ht="6.95" customHeight="1" thickBot="1">
      <c r="A160" s="24"/>
      <c r="B160" s="33"/>
      <c r="D160" s="32"/>
    </row>
    <row r="161" spans="1:10" ht="18" customHeight="1" thickBot="1">
      <c r="A161" s="24"/>
      <c r="B161" s="33"/>
      <c r="D161" s="32"/>
      <c r="F161" s="255" t="s">
        <v>148</v>
      </c>
      <c r="G161" s="256"/>
      <c r="H161" s="257"/>
      <c r="J161" s="51">
        <f>SUM(J143:J159)</f>
        <v>0</v>
      </c>
    </row>
    <row r="162" spans="1:10" ht="9.9499999999999993" customHeight="1" thickBot="1">
      <c r="A162" s="24"/>
      <c r="B162" s="33"/>
      <c r="D162" s="32"/>
      <c r="F162" s="28"/>
      <c r="G162" s="32"/>
      <c r="H162" s="32"/>
    </row>
    <row r="163" spans="1:10" ht="18.95" customHeight="1" thickBot="1">
      <c r="A163" s="85">
        <v>8</v>
      </c>
      <c r="B163" s="288" t="s">
        <v>149</v>
      </c>
      <c r="C163" s="288"/>
      <c r="D163" s="288"/>
      <c r="E163" s="288"/>
      <c r="F163" s="288"/>
      <c r="G163" s="288"/>
      <c r="H163" s="288"/>
      <c r="I163" s="288"/>
      <c r="J163" s="289"/>
    </row>
    <row r="164" spans="1:10" ht="3.6" customHeight="1" thickBot="1">
      <c r="A164" s="24"/>
      <c r="B164" s="33"/>
      <c r="D164" s="32"/>
    </row>
    <row r="165" spans="1:10" ht="17.25" customHeight="1">
      <c r="A165" s="268">
        <v>8.1</v>
      </c>
      <c r="B165" s="54" t="s">
        <v>150</v>
      </c>
      <c r="D165" s="43" t="s">
        <v>129</v>
      </c>
      <c r="F165" s="286">
        <v>51</v>
      </c>
      <c r="G165" s="272" t="s">
        <v>45</v>
      </c>
      <c r="H165" s="277"/>
      <c r="J165" s="275">
        <f>H165*F165</f>
        <v>0</v>
      </c>
    </row>
    <row r="166" spans="1:10" ht="37.15" customHeight="1" thickBot="1">
      <c r="A166" s="269">
        <v>8.1</v>
      </c>
      <c r="B166" s="55" t="s">
        <v>151</v>
      </c>
      <c r="D166" s="45" t="s">
        <v>131</v>
      </c>
      <c r="F166" s="287"/>
      <c r="G166" s="272" t="s">
        <v>45</v>
      </c>
      <c r="H166" s="278"/>
      <c r="J166" s="276">
        <f>H166*F166</f>
        <v>0</v>
      </c>
    </row>
    <row r="167" spans="1:10" ht="4.1500000000000004" customHeight="1" thickBot="1">
      <c r="A167" s="24"/>
      <c r="B167" s="33"/>
      <c r="D167" s="32"/>
      <c r="H167"/>
    </row>
    <row r="168" spans="1:10" ht="16.5" customHeight="1">
      <c r="A168" s="268">
        <v>8.1999999999999993</v>
      </c>
      <c r="B168" s="54" t="s">
        <v>152</v>
      </c>
      <c r="D168" s="43" t="s">
        <v>129</v>
      </c>
      <c r="F168" s="286">
        <f>7.4*9.4</f>
        <v>69.56</v>
      </c>
      <c r="G168" s="272" t="s">
        <v>45</v>
      </c>
      <c r="H168" s="277"/>
      <c r="J168" s="275">
        <f>H168*F168</f>
        <v>0</v>
      </c>
    </row>
    <row r="169" spans="1:10" ht="18.95" customHeight="1" thickBot="1">
      <c r="A169" s="269">
        <v>8.1999999999999993</v>
      </c>
      <c r="B169" s="55" t="s">
        <v>153</v>
      </c>
      <c r="D169" s="45" t="s">
        <v>131</v>
      </c>
      <c r="F169" s="287"/>
      <c r="G169" s="272" t="s">
        <v>45</v>
      </c>
      <c r="H169" s="278"/>
      <c r="J169" s="276">
        <f>H169*F169</f>
        <v>0</v>
      </c>
    </row>
    <row r="170" spans="1:10" ht="5.25" customHeight="1" thickBot="1">
      <c r="A170" s="24"/>
      <c r="B170" s="33"/>
      <c r="D170" s="32"/>
      <c r="H170" s="191"/>
      <c r="J170" s="75"/>
    </row>
    <row r="171" spans="1:10" ht="18" customHeight="1">
      <c r="A171" s="268">
        <v>8.3000000000000007</v>
      </c>
      <c r="B171" s="54" t="s">
        <v>154</v>
      </c>
      <c r="D171" s="43" t="s">
        <v>129</v>
      </c>
      <c r="F171" s="286">
        <v>64.900000000000006</v>
      </c>
      <c r="G171" s="272" t="s">
        <v>45</v>
      </c>
      <c r="H171" s="277"/>
      <c r="J171" s="275">
        <f>H171*F171</f>
        <v>0</v>
      </c>
    </row>
    <row r="172" spans="1:10" ht="19.899999999999999" thickBot="1">
      <c r="A172" s="269">
        <v>8.3000000000000007</v>
      </c>
      <c r="B172" s="55" t="s">
        <v>155</v>
      </c>
      <c r="D172" s="45" t="s">
        <v>131</v>
      </c>
      <c r="F172" s="287"/>
      <c r="G172" s="272" t="s">
        <v>45</v>
      </c>
      <c r="H172" s="278"/>
      <c r="J172" s="276">
        <f>H172*F172</f>
        <v>0</v>
      </c>
    </row>
    <row r="173" spans="1:10" ht="4.1500000000000004" customHeight="1" thickBot="1">
      <c r="A173" s="24"/>
      <c r="B173" s="33"/>
      <c r="D173" s="32"/>
      <c r="H173"/>
    </row>
    <row r="174" spans="1:10" ht="33" customHeight="1">
      <c r="A174" s="268">
        <v>8.4</v>
      </c>
      <c r="B174" s="54" t="s">
        <v>156</v>
      </c>
      <c r="D174" s="43" t="s">
        <v>157</v>
      </c>
      <c r="F174" s="286">
        <v>4.5</v>
      </c>
      <c r="G174" s="272" t="s">
        <v>45</v>
      </c>
      <c r="H174" s="277"/>
      <c r="J174" s="275">
        <f>H174*F174</f>
        <v>0</v>
      </c>
    </row>
    <row r="175" spans="1:10" ht="19.899999999999999" thickBot="1">
      <c r="A175" s="269">
        <v>8.4</v>
      </c>
      <c r="B175" s="55" t="s">
        <v>158</v>
      </c>
      <c r="D175" s="45" t="s">
        <v>131</v>
      </c>
      <c r="F175" s="287"/>
      <c r="G175" s="272" t="s">
        <v>45</v>
      </c>
      <c r="H175" s="278"/>
      <c r="J175" s="276">
        <f>H175*F175</f>
        <v>0</v>
      </c>
    </row>
    <row r="176" spans="1:10" ht="4.1500000000000004" customHeight="1" thickBot="1">
      <c r="A176" s="24"/>
      <c r="B176" s="33"/>
      <c r="D176" s="32"/>
      <c r="H176"/>
    </row>
    <row r="177" spans="1:10" ht="16.5" customHeight="1">
      <c r="A177" s="268">
        <v>8.5</v>
      </c>
      <c r="B177" s="54" t="s">
        <v>159</v>
      </c>
      <c r="D177" s="43" t="s">
        <v>160</v>
      </c>
      <c r="F177" s="286">
        <f>210+45*0.1+65.2-F208*0.9*2.2-F211*0.9*2.2*2-F214*0.7*2.2-F217*1.2*1.5</f>
        <v>243.6</v>
      </c>
      <c r="G177" s="272" t="s">
        <v>45</v>
      </c>
      <c r="H177" s="277"/>
      <c r="J177" s="275">
        <f>H177*F177</f>
        <v>0</v>
      </c>
    </row>
    <row r="178" spans="1:10" ht="17.25" customHeight="1" thickBot="1">
      <c r="A178" s="269">
        <v>8.6</v>
      </c>
      <c r="B178" s="55" t="s">
        <v>384</v>
      </c>
      <c r="D178" s="45" t="s">
        <v>131</v>
      </c>
      <c r="F178" s="287"/>
      <c r="G178" s="272" t="s">
        <v>45</v>
      </c>
      <c r="H178" s="278"/>
      <c r="J178" s="276">
        <f>H178*F178</f>
        <v>0</v>
      </c>
    </row>
    <row r="179" spans="1:10" ht="4.1500000000000004" customHeight="1" thickBot="1">
      <c r="A179" s="90"/>
      <c r="B179" s="91"/>
      <c r="D179" s="92"/>
      <c r="F179" s="93"/>
      <c r="G179" s="93"/>
      <c r="H179" s="191"/>
      <c r="J179" s="75"/>
    </row>
    <row r="180" spans="1:10" ht="15.6" customHeight="1">
      <c r="A180" s="268">
        <v>8.6</v>
      </c>
      <c r="B180" s="54" t="s">
        <v>162</v>
      </c>
      <c r="D180" s="43" t="s">
        <v>129</v>
      </c>
      <c r="F180" s="286">
        <v>64.900000000000006</v>
      </c>
      <c r="G180" s="272" t="s">
        <v>45</v>
      </c>
      <c r="H180" s="277"/>
      <c r="J180" s="275">
        <f>H180*F180</f>
        <v>0</v>
      </c>
    </row>
    <row r="181" spans="1:10" ht="20.100000000000001" customHeight="1" thickBot="1">
      <c r="A181" s="269">
        <v>8.6</v>
      </c>
      <c r="B181" s="55" t="s">
        <v>163</v>
      </c>
      <c r="D181" s="45" t="s">
        <v>131</v>
      </c>
      <c r="F181" s="287"/>
      <c r="G181" s="272" t="s">
        <v>45</v>
      </c>
      <c r="H181" s="278"/>
      <c r="J181" s="276">
        <f>H181*F181</f>
        <v>0</v>
      </c>
    </row>
    <row r="182" spans="1:10" ht="4.1500000000000004" customHeight="1" thickBot="1">
      <c r="A182" s="94"/>
      <c r="B182" s="95"/>
      <c r="D182" s="96"/>
      <c r="E182" s="28"/>
      <c r="F182" s="96"/>
      <c r="G182" s="28"/>
      <c r="H182" s="192"/>
      <c r="I182" s="28"/>
      <c r="J182" s="96"/>
    </row>
    <row r="183" spans="1:10" ht="18.75" customHeight="1">
      <c r="A183" s="268">
        <v>8.6999999999999993</v>
      </c>
      <c r="B183" s="54" t="s">
        <v>164</v>
      </c>
      <c r="D183" s="43" t="s">
        <v>129</v>
      </c>
      <c r="F183" s="286">
        <f>F177-F180</f>
        <v>178.7</v>
      </c>
      <c r="G183" s="272" t="s">
        <v>45</v>
      </c>
      <c r="H183" s="277"/>
      <c r="J183" s="275">
        <f>H183*F183</f>
        <v>0</v>
      </c>
    </row>
    <row r="184" spans="1:10" ht="18.95" customHeight="1" thickBot="1">
      <c r="A184" s="269">
        <v>8.6999999999999993</v>
      </c>
      <c r="B184" s="55" t="s">
        <v>165</v>
      </c>
      <c r="D184" s="45" t="s">
        <v>131</v>
      </c>
      <c r="F184" s="287"/>
      <c r="G184" s="272" t="s">
        <v>45</v>
      </c>
      <c r="H184" s="278"/>
      <c r="J184" s="276">
        <f>H184*F184</f>
        <v>0</v>
      </c>
    </row>
    <row r="185" spans="1:10" ht="4.5" customHeight="1" thickBot="1">
      <c r="A185" s="24"/>
      <c r="B185" s="57"/>
      <c r="D185" s="32"/>
      <c r="H185"/>
    </row>
    <row r="186" spans="1:10" ht="15.75" customHeight="1">
      <c r="A186" s="268">
        <v>8.8000000000000007</v>
      </c>
      <c r="B186" s="82" t="s">
        <v>166</v>
      </c>
      <c r="D186" s="43" t="s">
        <v>160</v>
      </c>
      <c r="F186" s="286">
        <f>38*0.6</f>
        <v>22.8</v>
      </c>
      <c r="G186" s="272" t="s">
        <v>45</v>
      </c>
      <c r="H186" s="277"/>
      <c r="J186" s="275">
        <f>H186*F186</f>
        <v>0</v>
      </c>
    </row>
    <row r="187" spans="1:10" ht="18.95" customHeight="1" thickBot="1">
      <c r="A187" s="269">
        <v>8.8000000000000007</v>
      </c>
      <c r="B187" s="55" t="s">
        <v>167</v>
      </c>
      <c r="D187" s="45" t="s">
        <v>131</v>
      </c>
      <c r="F187" s="287"/>
      <c r="G187" s="272" t="s">
        <v>45</v>
      </c>
      <c r="H187" s="278"/>
      <c r="J187" s="276">
        <f>H187*F187</f>
        <v>0</v>
      </c>
    </row>
    <row r="188" spans="1:10" ht="4.1500000000000004" customHeight="1" thickBot="1">
      <c r="A188" s="24"/>
      <c r="B188" s="57"/>
      <c r="D188" s="32"/>
      <c r="H188" s="191"/>
      <c r="J188" s="75"/>
    </row>
    <row r="189" spans="1:10" ht="15.75" customHeight="1">
      <c r="A189" s="268">
        <v>8.9</v>
      </c>
      <c r="B189" s="54" t="s">
        <v>168</v>
      </c>
      <c r="D189" s="43" t="s">
        <v>160</v>
      </c>
      <c r="F189" s="286">
        <f>9*2.6+3*0.6</f>
        <v>25.200000000000003</v>
      </c>
      <c r="G189" s="272" t="s">
        <v>45</v>
      </c>
      <c r="H189" s="277"/>
      <c r="J189" s="275">
        <f>H189*F189</f>
        <v>0</v>
      </c>
    </row>
    <row r="190" spans="1:10" ht="18.95" customHeight="1" thickBot="1">
      <c r="A190" s="269">
        <v>8.8000000000000007</v>
      </c>
      <c r="B190" s="55" t="s">
        <v>169</v>
      </c>
      <c r="D190" s="45" t="s">
        <v>131</v>
      </c>
      <c r="F190" s="287"/>
      <c r="G190" s="272" t="s">
        <v>45</v>
      </c>
      <c r="H190" s="278"/>
      <c r="J190" s="276">
        <f>H190*F190</f>
        <v>0</v>
      </c>
    </row>
    <row r="191" spans="1:10" ht="4.1500000000000004" customHeight="1" thickBot="1">
      <c r="A191" s="24"/>
      <c r="B191" s="71"/>
      <c r="D191" s="32"/>
      <c r="H191"/>
    </row>
    <row r="192" spans="1:10" ht="17.25" customHeight="1">
      <c r="A192" s="284">
        <v>8.1</v>
      </c>
      <c r="B192" s="54" t="s">
        <v>170</v>
      </c>
      <c r="D192" s="43" t="s">
        <v>160</v>
      </c>
      <c r="F192" s="286">
        <v>19.3</v>
      </c>
      <c r="G192" s="272" t="s">
        <v>45</v>
      </c>
      <c r="H192" s="277"/>
      <c r="J192" s="275">
        <f>H192*F192</f>
        <v>0</v>
      </c>
    </row>
    <row r="193" spans="1:10" ht="19.149999999999999" customHeight="1" thickBot="1">
      <c r="A193" s="285"/>
      <c r="B193" s="97" t="s">
        <v>171</v>
      </c>
      <c r="D193" s="45" t="s">
        <v>131</v>
      </c>
      <c r="F193" s="287"/>
      <c r="G193" s="272" t="s">
        <v>45</v>
      </c>
      <c r="H193" s="278"/>
      <c r="J193" s="276">
        <f>H193*F193</f>
        <v>0</v>
      </c>
    </row>
    <row r="194" spans="1:10" s="75" customFormat="1" ht="4.1500000000000004" customHeight="1" thickBot="1">
      <c r="A194" s="24"/>
      <c r="B194" s="98"/>
      <c r="D194" s="79"/>
      <c r="H194"/>
      <c r="J194" s="2"/>
    </row>
    <row r="195" spans="1:10" s="75" customFormat="1" ht="18.95" customHeight="1">
      <c r="A195" s="284">
        <v>8.11</v>
      </c>
      <c r="B195" s="54" t="s">
        <v>172</v>
      </c>
      <c r="D195" s="76" t="s">
        <v>173</v>
      </c>
      <c r="F195" s="281">
        <v>5</v>
      </c>
      <c r="G195" s="283" t="s">
        <v>45</v>
      </c>
      <c r="H195" s="277"/>
      <c r="J195" s="275">
        <f>H195*F195</f>
        <v>0</v>
      </c>
    </row>
    <row r="196" spans="1:10" s="75" customFormat="1" ht="18.95" customHeight="1" thickBot="1">
      <c r="A196" s="285">
        <v>8.1</v>
      </c>
      <c r="B196" s="55" t="s">
        <v>174</v>
      </c>
      <c r="D196" s="77" t="s">
        <v>106</v>
      </c>
      <c r="F196" s="282"/>
      <c r="G196" s="283" t="s">
        <v>45</v>
      </c>
      <c r="H196" s="278"/>
      <c r="J196" s="276">
        <f>H196*F196</f>
        <v>0</v>
      </c>
    </row>
    <row r="197" spans="1:10" ht="4.1500000000000004" customHeight="1" thickBot="1">
      <c r="A197" s="24"/>
      <c r="B197" s="71"/>
      <c r="D197" s="32"/>
      <c r="H197" s="191"/>
      <c r="J197" s="75"/>
    </row>
    <row r="198" spans="1:10" ht="17.25" customHeight="1">
      <c r="A198" s="268">
        <v>8.1199999999999992</v>
      </c>
      <c r="B198" s="54" t="s">
        <v>175</v>
      </c>
      <c r="C198" s="75"/>
      <c r="D198" s="76" t="s">
        <v>173</v>
      </c>
      <c r="E198" s="75"/>
      <c r="F198" s="281">
        <v>5</v>
      </c>
      <c r="G198" s="283" t="s">
        <v>45</v>
      </c>
      <c r="H198" s="277"/>
      <c r="I198" s="75"/>
      <c r="J198" s="275">
        <f>H198*F198</f>
        <v>0</v>
      </c>
    </row>
    <row r="199" spans="1:10" ht="19.899999999999999" thickBot="1">
      <c r="A199" s="269"/>
      <c r="B199" s="55" t="s">
        <v>176</v>
      </c>
      <c r="C199" s="75"/>
      <c r="D199" s="77" t="s">
        <v>106</v>
      </c>
      <c r="E199" s="75"/>
      <c r="F199" s="282"/>
      <c r="G199" s="283" t="s">
        <v>45</v>
      </c>
      <c r="H199" s="278"/>
      <c r="I199" s="75"/>
      <c r="J199" s="276">
        <f>H199*F199</f>
        <v>0</v>
      </c>
    </row>
    <row r="200" spans="1:10" ht="4.1500000000000004" customHeight="1" thickBot="1">
      <c r="A200" s="24"/>
      <c r="B200" s="71"/>
      <c r="D200" s="32"/>
      <c r="H200"/>
    </row>
    <row r="201" spans="1:10" ht="17.25" customHeight="1">
      <c r="A201" s="268">
        <v>8.1300000000000008</v>
      </c>
      <c r="B201" s="82" t="s">
        <v>177</v>
      </c>
      <c r="C201" s="75"/>
      <c r="D201" s="43" t="s">
        <v>160</v>
      </c>
      <c r="E201" s="75"/>
      <c r="F201" s="281">
        <f>36*0.9</f>
        <v>32.4</v>
      </c>
      <c r="G201" s="283" t="s">
        <v>45</v>
      </c>
      <c r="H201" s="277"/>
      <c r="I201" s="75"/>
      <c r="J201" s="275">
        <f>H201*F201</f>
        <v>0</v>
      </c>
    </row>
    <row r="202" spans="1:10" ht="19.899999999999999" customHeight="1" thickBot="1">
      <c r="A202" s="269"/>
      <c r="B202" s="55" t="s">
        <v>178</v>
      </c>
      <c r="C202" s="75"/>
      <c r="D202" s="45" t="s">
        <v>131</v>
      </c>
      <c r="E202" s="75"/>
      <c r="F202" s="282"/>
      <c r="G202" s="283" t="s">
        <v>45</v>
      </c>
      <c r="H202" s="278"/>
      <c r="I202" s="75"/>
      <c r="J202" s="276">
        <f>H202*F202</f>
        <v>0</v>
      </c>
    </row>
    <row r="203" spans="1:10" ht="6.95" customHeight="1" thickBot="1">
      <c r="A203" s="99"/>
      <c r="B203" s="50"/>
      <c r="D203" s="32"/>
    </row>
    <row r="204" spans="1:10" ht="18" customHeight="1" thickBot="1">
      <c r="A204" s="24"/>
      <c r="B204" s="33"/>
      <c r="D204" s="32"/>
      <c r="F204" s="255" t="s">
        <v>179</v>
      </c>
      <c r="G204" s="256"/>
      <c r="H204" s="257"/>
      <c r="J204" s="51">
        <f>SUM(J165:J202)</f>
        <v>0</v>
      </c>
    </row>
    <row r="205" spans="1:10" ht="9.9499999999999993" customHeight="1" thickBot="1">
      <c r="A205" s="24"/>
      <c r="B205" s="33"/>
      <c r="D205" s="32"/>
    </row>
    <row r="206" spans="1:10" ht="18.95" customHeight="1" thickBot="1">
      <c r="A206" s="85">
        <v>9</v>
      </c>
      <c r="B206" s="266" t="s">
        <v>180</v>
      </c>
      <c r="C206" s="266"/>
      <c r="D206" s="266"/>
      <c r="E206" s="266"/>
      <c r="F206" s="266"/>
      <c r="G206" s="266"/>
      <c r="H206" s="266"/>
      <c r="I206" s="266"/>
      <c r="J206" s="267"/>
    </row>
    <row r="207" spans="1:10" ht="6" customHeight="1" thickBot="1">
      <c r="A207" s="24"/>
      <c r="B207" s="33"/>
      <c r="D207" s="32"/>
    </row>
    <row r="208" spans="1:10" ht="20.45" customHeight="1">
      <c r="A208" s="268">
        <v>9.1</v>
      </c>
      <c r="B208" s="54" t="s">
        <v>181</v>
      </c>
      <c r="D208" s="43" t="s">
        <v>173</v>
      </c>
      <c r="F208" s="270">
        <v>2</v>
      </c>
      <c r="G208" s="272" t="s">
        <v>45</v>
      </c>
      <c r="H208" s="277"/>
      <c r="J208" s="275">
        <f>H208*F208</f>
        <v>0</v>
      </c>
    </row>
    <row r="209" spans="1:10" ht="39" customHeight="1" thickBot="1">
      <c r="A209" s="269">
        <v>9.1</v>
      </c>
      <c r="B209" s="55" t="s">
        <v>385</v>
      </c>
      <c r="D209" s="100" t="s">
        <v>106</v>
      </c>
      <c r="F209" s="271"/>
      <c r="G209" s="272" t="s">
        <v>45</v>
      </c>
      <c r="H209" s="278"/>
      <c r="J209" s="276">
        <f>H209*F209</f>
        <v>0</v>
      </c>
    </row>
    <row r="210" spans="1:10" ht="4.1500000000000004" customHeight="1" thickBot="1">
      <c r="A210" s="24"/>
      <c r="B210" s="71"/>
      <c r="D210" s="32"/>
      <c r="H210" s="191"/>
      <c r="J210" s="75"/>
    </row>
    <row r="211" spans="1:10" ht="18" customHeight="1">
      <c r="A211" s="268">
        <v>9.1999999999999993</v>
      </c>
      <c r="B211" s="54" t="s">
        <v>183</v>
      </c>
      <c r="D211" s="43" t="s">
        <v>173</v>
      </c>
      <c r="F211" s="270">
        <v>5</v>
      </c>
      <c r="G211" s="272" t="s">
        <v>45</v>
      </c>
      <c r="H211" s="277"/>
      <c r="J211" s="275">
        <f>H211*F211</f>
        <v>0</v>
      </c>
    </row>
    <row r="212" spans="1:10" ht="18.95" customHeight="1" thickBot="1">
      <c r="A212" s="269">
        <v>9.1999999999999993</v>
      </c>
      <c r="B212" s="55" t="s">
        <v>184</v>
      </c>
      <c r="D212" s="100" t="s">
        <v>106</v>
      </c>
      <c r="F212" s="271"/>
      <c r="G212" s="272" t="s">
        <v>45</v>
      </c>
      <c r="H212" s="278"/>
      <c r="J212" s="276">
        <f>H212*F212</f>
        <v>0</v>
      </c>
    </row>
    <row r="213" spans="1:10" ht="4.1500000000000004" customHeight="1" thickBot="1">
      <c r="A213" s="24"/>
      <c r="B213" s="57"/>
      <c r="D213" s="32"/>
      <c r="H213"/>
    </row>
    <row r="214" spans="1:10" ht="18.75" customHeight="1">
      <c r="A214" s="268">
        <v>9.3000000000000007</v>
      </c>
      <c r="B214" s="54" t="s">
        <v>185</v>
      </c>
      <c r="D214" s="43" t="s">
        <v>173</v>
      </c>
      <c r="F214" s="270">
        <v>1</v>
      </c>
      <c r="G214" s="272" t="s">
        <v>45</v>
      </c>
      <c r="H214" s="277"/>
      <c r="J214" s="275">
        <f>H214*F214</f>
        <v>0</v>
      </c>
    </row>
    <row r="215" spans="1:10" ht="18.95" customHeight="1" thickBot="1">
      <c r="A215" s="269">
        <v>9.3000000000000007</v>
      </c>
      <c r="B215" s="55" t="s">
        <v>386</v>
      </c>
      <c r="D215" s="100" t="s">
        <v>106</v>
      </c>
      <c r="F215" s="271"/>
      <c r="G215" s="272" t="s">
        <v>45</v>
      </c>
      <c r="H215" s="278"/>
      <c r="J215" s="276">
        <f>H215*F215</f>
        <v>0</v>
      </c>
    </row>
    <row r="216" spans="1:10" ht="4.1500000000000004" customHeight="1" thickBot="1">
      <c r="A216" s="24"/>
      <c r="B216" s="57"/>
      <c r="D216" s="32"/>
      <c r="H216"/>
    </row>
    <row r="217" spans="1:10" ht="16.5" customHeight="1">
      <c r="A217" s="268">
        <v>9.4</v>
      </c>
      <c r="B217" s="54" t="s">
        <v>187</v>
      </c>
      <c r="D217" s="43" t="s">
        <v>173</v>
      </c>
      <c r="F217" s="270">
        <v>6</v>
      </c>
      <c r="G217" s="272" t="s">
        <v>45</v>
      </c>
      <c r="H217" s="277"/>
      <c r="J217" s="275">
        <f>H217*F217</f>
        <v>0</v>
      </c>
    </row>
    <row r="218" spans="1:10" ht="18.95" customHeight="1" thickBot="1">
      <c r="A218" s="269">
        <v>9.4</v>
      </c>
      <c r="B218" s="55" t="s">
        <v>188</v>
      </c>
      <c r="D218" s="100" t="s">
        <v>106</v>
      </c>
      <c r="F218" s="271"/>
      <c r="G218" s="272" t="s">
        <v>45</v>
      </c>
      <c r="H218" s="278"/>
      <c r="J218" s="276">
        <f>H218*F218</f>
        <v>0</v>
      </c>
    </row>
    <row r="219" spans="1:10" ht="4.1500000000000004" customHeight="1" thickBot="1">
      <c r="A219" s="24"/>
      <c r="B219" s="71"/>
      <c r="D219" s="32"/>
      <c r="H219" s="191"/>
      <c r="J219" s="75"/>
    </row>
    <row r="220" spans="1:10" ht="16.899999999999999">
      <c r="A220" s="268">
        <v>9.5</v>
      </c>
      <c r="B220" s="54" t="s">
        <v>189</v>
      </c>
      <c r="D220" s="43" t="s">
        <v>173</v>
      </c>
      <c r="F220" s="270">
        <v>6</v>
      </c>
      <c r="G220" s="272" t="s">
        <v>45</v>
      </c>
      <c r="H220" s="277"/>
      <c r="J220" s="275">
        <f>H220*F220</f>
        <v>0</v>
      </c>
    </row>
    <row r="221" spans="1:10" ht="18.95" customHeight="1" thickBot="1">
      <c r="A221" s="269">
        <v>9.5</v>
      </c>
      <c r="B221" s="55" t="s">
        <v>190</v>
      </c>
      <c r="D221" s="100" t="s">
        <v>106</v>
      </c>
      <c r="F221" s="271"/>
      <c r="G221" s="272" t="s">
        <v>45</v>
      </c>
      <c r="H221" s="278"/>
      <c r="J221" s="276">
        <f>H221*F221</f>
        <v>0</v>
      </c>
    </row>
    <row r="222" spans="1:10" ht="4.1500000000000004" customHeight="1" thickBot="1">
      <c r="A222" s="101"/>
      <c r="B222" s="37"/>
      <c r="D222" s="32"/>
      <c r="H222"/>
    </row>
    <row r="223" spans="1:10" ht="16.5" customHeight="1">
      <c r="A223" s="268">
        <v>9.6</v>
      </c>
      <c r="B223" s="54" t="s">
        <v>191</v>
      </c>
      <c r="D223" s="43" t="s">
        <v>173</v>
      </c>
      <c r="F223" s="270">
        <v>1</v>
      </c>
      <c r="G223" s="272" t="s">
        <v>45</v>
      </c>
      <c r="H223" s="277"/>
      <c r="J223" s="275">
        <f>H223*F223</f>
        <v>0</v>
      </c>
    </row>
    <row r="224" spans="1:10" ht="19.899999999999999" thickBot="1">
      <c r="A224" s="269">
        <v>9.6</v>
      </c>
      <c r="B224" s="55" t="s">
        <v>192</v>
      </c>
      <c r="D224" s="100" t="s">
        <v>106</v>
      </c>
      <c r="F224" s="271"/>
      <c r="G224" s="272" t="s">
        <v>45</v>
      </c>
      <c r="H224" s="278"/>
      <c r="J224" s="276">
        <f>H224*F224</f>
        <v>0</v>
      </c>
    </row>
    <row r="225" spans="1:10" ht="6.95" customHeight="1" thickBot="1">
      <c r="A225" s="24"/>
      <c r="B225" s="33"/>
      <c r="D225" s="32"/>
    </row>
    <row r="226" spans="1:10" ht="18" customHeight="1" thickBot="1">
      <c r="A226" s="24"/>
      <c r="B226" s="33"/>
      <c r="D226" s="32"/>
      <c r="F226" s="255" t="s">
        <v>193</v>
      </c>
      <c r="G226" s="256"/>
      <c r="H226" s="257"/>
      <c r="J226" s="51">
        <f>SUM(J208:J224)</f>
        <v>0</v>
      </c>
    </row>
    <row r="227" spans="1:10" ht="9.9499999999999993" customHeight="1" thickBot="1">
      <c r="A227" s="24"/>
      <c r="B227" s="33"/>
      <c r="D227" s="32"/>
      <c r="J227" s="52"/>
    </row>
    <row r="228" spans="1:10" ht="17.25" customHeight="1" thickBot="1">
      <c r="A228" s="85">
        <v>10</v>
      </c>
      <c r="B228" s="266" t="s">
        <v>194</v>
      </c>
      <c r="C228" s="266"/>
      <c r="D228" s="266"/>
      <c r="E228" s="266"/>
      <c r="F228" s="266"/>
      <c r="G228" s="266"/>
      <c r="H228" s="266"/>
      <c r="I228" s="266"/>
      <c r="J228" s="267"/>
    </row>
    <row r="229" spans="1:10" ht="2.25" customHeight="1" thickBot="1">
      <c r="A229" s="24"/>
      <c r="B229" s="46"/>
      <c r="D229" s="32"/>
    </row>
    <row r="230" spans="1:10" ht="15.75" customHeight="1">
      <c r="A230" s="268">
        <v>10.1</v>
      </c>
      <c r="B230" s="54" t="s">
        <v>195</v>
      </c>
      <c r="D230" s="43" t="s">
        <v>112</v>
      </c>
      <c r="F230" s="270">
        <f>9.9+3.2+4.7</f>
        <v>17.8</v>
      </c>
      <c r="G230" s="272" t="s">
        <v>45</v>
      </c>
      <c r="H230" s="277"/>
      <c r="J230" s="275">
        <f>H230*F230</f>
        <v>0</v>
      </c>
    </row>
    <row r="231" spans="1:10" ht="20.25" customHeight="1" thickBot="1">
      <c r="A231" s="269">
        <v>10.1</v>
      </c>
      <c r="B231" s="55" t="s">
        <v>196</v>
      </c>
      <c r="D231" s="100" t="s">
        <v>114</v>
      </c>
      <c r="F231" s="271"/>
      <c r="G231" s="272" t="s">
        <v>45</v>
      </c>
      <c r="H231" s="278"/>
      <c r="J231" s="276">
        <f>H231*F230</f>
        <v>0</v>
      </c>
    </row>
    <row r="232" spans="1:10" ht="4.1500000000000004" customHeight="1" thickBot="1">
      <c r="A232" s="24"/>
      <c r="B232" s="46"/>
      <c r="D232" s="32"/>
      <c r="H232" s="191"/>
      <c r="J232" s="75"/>
    </row>
    <row r="233" spans="1:10" ht="15.75" customHeight="1">
      <c r="A233" s="268">
        <v>10.199999999999999</v>
      </c>
      <c r="B233" s="54" t="s">
        <v>197</v>
      </c>
      <c r="D233" s="43" t="s">
        <v>112</v>
      </c>
      <c r="F233" s="270">
        <v>6</v>
      </c>
      <c r="G233" s="272" t="s">
        <v>45</v>
      </c>
      <c r="H233" s="277"/>
      <c r="J233" s="275">
        <f>H233*F233</f>
        <v>0</v>
      </c>
    </row>
    <row r="234" spans="1:10" ht="20.25" customHeight="1" thickBot="1">
      <c r="A234" s="269">
        <v>10.1</v>
      </c>
      <c r="B234" s="55" t="s">
        <v>198</v>
      </c>
      <c r="D234" s="100" t="s">
        <v>114</v>
      </c>
      <c r="F234" s="271"/>
      <c r="G234" s="272" t="s">
        <v>45</v>
      </c>
      <c r="H234" s="278"/>
      <c r="J234" s="276">
        <f>H234*F233</f>
        <v>0</v>
      </c>
    </row>
    <row r="235" spans="1:10" ht="4.1500000000000004" customHeight="1" thickBot="1">
      <c r="A235" s="24"/>
      <c r="B235" s="46"/>
      <c r="D235" s="32"/>
      <c r="H235"/>
    </row>
    <row r="236" spans="1:10" ht="16.5" customHeight="1">
      <c r="A236" s="268">
        <v>10.3</v>
      </c>
      <c r="B236" s="54" t="s">
        <v>387</v>
      </c>
      <c r="D236" s="43" t="s">
        <v>112</v>
      </c>
      <c r="F236" s="270">
        <v>3</v>
      </c>
      <c r="G236" s="272" t="s">
        <v>45</v>
      </c>
      <c r="H236" s="277"/>
      <c r="J236" s="275">
        <f>H236*F236</f>
        <v>0</v>
      </c>
    </row>
    <row r="237" spans="1:10" ht="17.45" thickBot="1">
      <c r="A237" s="269">
        <v>10.199999999999999</v>
      </c>
      <c r="B237" s="102" t="s">
        <v>200</v>
      </c>
      <c r="D237" s="100" t="s">
        <v>114</v>
      </c>
      <c r="F237" s="271"/>
      <c r="G237" s="272" t="s">
        <v>45</v>
      </c>
      <c r="H237" s="278"/>
      <c r="J237" s="276">
        <f>H237*F236</f>
        <v>0</v>
      </c>
    </row>
    <row r="238" spans="1:10" ht="4.1500000000000004" customHeight="1" thickBot="1">
      <c r="A238" s="24"/>
      <c r="B238" s="55"/>
      <c r="D238" s="32"/>
      <c r="H238"/>
    </row>
    <row r="239" spans="1:10" ht="16.5" customHeight="1">
      <c r="A239" s="268">
        <v>10.4</v>
      </c>
      <c r="B239" s="54" t="s">
        <v>201</v>
      </c>
      <c r="D239" s="43" t="s">
        <v>112</v>
      </c>
      <c r="F239" s="270">
        <v>11.6</v>
      </c>
      <c r="G239" s="272" t="s">
        <v>45</v>
      </c>
      <c r="H239" s="277"/>
      <c r="J239" s="275">
        <f>H239*F239</f>
        <v>0</v>
      </c>
    </row>
    <row r="240" spans="1:10" ht="18" customHeight="1" thickBot="1">
      <c r="A240" s="269">
        <v>10.199999999999999</v>
      </c>
      <c r="B240" s="102" t="s">
        <v>202</v>
      </c>
      <c r="D240" s="100" t="s">
        <v>114</v>
      </c>
      <c r="F240" s="271"/>
      <c r="G240" s="272" t="s">
        <v>45</v>
      </c>
      <c r="H240" s="278"/>
      <c r="J240" s="276">
        <f>H240*F239</f>
        <v>0</v>
      </c>
    </row>
    <row r="241" spans="1:10" ht="4.1500000000000004" customHeight="1" thickBot="1">
      <c r="A241" s="24"/>
      <c r="B241" s="46"/>
      <c r="D241" s="32"/>
      <c r="H241" s="191"/>
      <c r="J241" s="75"/>
    </row>
    <row r="242" spans="1:10" ht="16.5" customHeight="1">
      <c r="A242" s="268">
        <v>10.5</v>
      </c>
      <c r="B242" s="54" t="s">
        <v>203</v>
      </c>
      <c r="D242" s="43" t="s">
        <v>173</v>
      </c>
      <c r="F242" s="270">
        <v>5</v>
      </c>
      <c r="G242" s="272" t="s">
        <v>45</v>
      </c>
      <c r="H242" s="277"/>
      <c r="J242" s="275">
        <f>H242*F242</f>
        <v>0</v>
      </c>
    </row>
    <row r="243" spans="1:10" ht="18" customHeight="1" thickBot="1">
      <c r="A243" s="269">
        <v>10.199999999999999</v>
      </c>
      <c r="B243" s="102" t="s">
        <v>204</v>
      </c>
      <c r="D243" s="100" t="s">
        <v>106</v>
      </c>
      <c r="F243" s="271"/>
      <c r="G243" s="272" t="s">
        <v>45</v>
      </c>
      <c r="H243" s="278"/>
      <c r="J243" s="276">
        <f>H243*F242</f>
        <v>0</v>
      </c>
    </row>
    <row r="244" spans="1:10" ht="4.1500000000000004" customHeight="1" thickBot="1">
      <c r="A244" s="24"/>
      <c r="B244" s="46"/>
      <c r="D244" s="32"/>
      <c r="H244"/>
    </row>
    <row r="245" spans="1:10" ht="16.5" customHeight="1">
      <c r="A245" s="268">
        <v>10.6</v>
      </c>
      <c r="B245" s="54" t="s">
        <v>205</v>
      </c>
      <c r="D245" s="43" t="s">
        <v>112</v>
      </c>
      <c r="F245" s="270">
        <v>18.3</v>
      </c>
      <c r="G245" s="272" t="s">
        <v>45</v>
      </c>
      <c r="H245" s="277"/>
      <c r="J245" s="275">
        <f>H245*F245</f>
        <v>0</v>
      </c>
    </row>
    <row r="246" spans="1:10" ht="18.600000000000001" thickBot="1">
      <c r="A246" s="269">
        <v>10.199999999999999</v>
      </c>
      <c r="B246" s="102" t="s">
        <v>206</v>
      </c>
      <c r="D246" s="100" t="s">
        <v>114</v>
      </c>
      <c r="F246" s="271"/>
      <c r="G246" s="272" t="s">
        <v>45</v>
      </c>
      <c r="H246" s="278"/>
      <c r="J246" s="276">
        <f>H246*F245</f>
        <v>0</v>
      </c>
    </row>
    <row r="247" spans="1:10" ht="4.1500000000000004" customHeight="1" thickBot="1">
      <c r="A247" s="24"/>
      <c r="B247" s="46"/>
      <c r="D247" s="32"/>
      <c r="H247"/>
    </row>
    <row r="248" spans="1:10" s="75" customFormat="1" ht="18.95" customHeight="1">
      <c r="A248" s="279">
        <v>10.7</v>
      </c>
      <c r="B248" s="54" t="s">
        <v>207</v>
      </c>
      <c r="D248" s="103" t="s">
        <v>208</v>
      </c>
      <c r="F248" s="281">
        <f>F230*0.7+F239+F245*0.2+F233*0.5+F236*0.2</f>
        <v>31.32</v>
      </c>
      <c r="G248" s="283" t="s">
        <v>45</v>
      </c>
      <c r="H248" s="277"/>
      <c r="J248" s="275">
        <f>H248*F248</f>
        <v>0</v>
      </c>
    </row>
    <row r="249" spans="1:10" s="75" customFormat="1" ht="18.95" customHeight="1" thickBot="1">
      <c r="A249" s="280">
        <v>8.1</v>
      </c>
      <c r="B249" s="102" t="s">
        <v>209</v>
      </c>
      <c r="D249" s="104" t="s">
        <v>210</v>
      </c>
      <c r="F249" s="282"/>
      <c r="G249" s="283" t="s">
        <v>45</v>
      </c>
      <c r="H249" s="278"/>
      <c r="J249" s="276">
        <f>H249*F248</f>
        <v>0</v>
      </c>
    </row>
    <row r="250" spans="1:10" s="75" customFormat="1" ht="7.15" customHeight="1" thickBot="1">
      <c r="A250" s="105"/>
      <c r="B250" s="106"/>
      <c r="D250" s="107"/>
      <c r="F250" s="79"/>
      <c r="G250" s="79"/>
      <c r="H250" s="108"/>
      <c r="J250" s="108"/>
    </row>
    <row r="251" spans="1:10" ht="18" customHeight="1" thickBot="1">
      <c r="A251" s="24"/>
      <c r="B251" s="33"/>
      <c r="F251" s="255" t="s">
        <v>211</v>
      </c>
      <c r="G251" s="256"/>
      <c r="H251" s="257"/>
      <c r="J251" s="51">
        <f>SUM(J230:J249)</f>
        <v>0</v>
      </c>
    </row>
    <row r="252" spans="1:10" ht="9.9499999999999993" customHeight="1" thickBot="1">
      <c r="A252" s="24"/>
      <c r="B252" s="33"/>
      <c r="F252" s="28"/>
      <c r="G252" s="32"/>
      <c r="H252" s="32"/>
    </row>
    <row r="253" spans="1:10" ht="18" customHeight="1" thickBot="1">
      <c r="A253" s="85">
        <v>11</v>
      </c>
      <c r="B253" s="266" t="s">
        <v>212</v>
      </c>
      <c r="C253" s="266"/>
      <c r="D253" s="266"/>
      <c r="E253" s="266"/>
      <c r="F253" s="266"/>
      <c r="G253" s="266"/>
      <c r="H253" s="266"/>
      <c r="I253" s="266"/>
      <c r="J253" s="267"/>
    </row>
    <row r="254" spans="1:10" ht="4.5" customHeight="1">
      <c r="A254" s="24"/>
      <c r="B254" s="110"/>
      <c r="D254" s="32"/>
    </row>
    <row r="255" spans="1:10" ht="16.5" customHeight="1">
      <c r="B255" s="24" t="s">
        <v>213</v>
      </c>
      <c r="D255" s="32"/>
    </row>
    <row r="256" spans="1:10" ht="19.899999999999999" customHeight="1">
      <c r="B256" s="24" t="s">
        <v>214</v>
      </c>
      <c r="D256" s="32"/>
    </row>
    <row r="257" spans="1:10" ht="6.6" customHeight="1" thickBot="1">
      <c r="A257" s="24"/>
      <c r="B257" s="110"/>
      <c r="D257" s="32"/>
    </row>
    <row r="258" spans="1:10" ht="18" customHeight="1">
      <c r="A258" s="268">
        <v>11.1</v>
      </c>
      <c r="B258" s="111" t="s">
        <v>215</v>
      </c>
      <c r="D258" s="112" t="s">
        <v>44</v>
      </c>
      <c r="F258" s="270">
        <v>1</v>
      </c>
      <c r="G258" s="272" t="s">
        <v>45</v>
      </c>
      <c r="H258" s="273">
        <f>'El-works-#2-3'!F31</f>
        <v>0</v>
      </c>
      <c r="J258" s="275">
        <f>H258*F258</f>
        <v>0</v>
      </c>
    </row>
    <row r="259" spans="1:10" ht="18.75" customHeight="1" thickBot="1">
      <c r="A259" s="269">
        <v>11.1</v>
      </c>
      <c r="B259" s="113" t="s">
        <v>216</v>
      </c>
      <c r="D259" s="114" t="s">
        <v>47</v>
      </c>
      <c r="F259" s="271">
        <v>1</v>
      </c>
      <c r="G259" s="272" t="s">
        <v>45</v>
      </c>
      <c r="H259" s="274"/>
      <c r="J259" s="276">
        <f>H259*F258</f>
        <v>0</v>
      </c>
    </row>
    <row r="260" spans="1:10" ht="4.9000000000000004" customHeight="1" thickBot="1">
      <c r="A260" s="41"/>
      <c r="B260" s="72"/>
      <c r="D260" s="115"/>
      <c r="F260" s="32"/>
      <c r="G260" s="32"/>
      <c r="H260" s="74"/>
      <c r="J260" s="74"/>
    </row>
    <row r="261" spans="1:10" ht="16.5" customHeight="1" thickBot="1">
      <c r="A261" s="24"/>
      <c r="B261" s="33"/>
      <c r="D261" s="32"/>
      <c r="F261" s="255" t="s">
        <v>217</v>
      </c>
      <c r="G261" s="256"/>
      <c r="H261" s="257"/>
      <c r="J261" s="51">
        <f>J258</f>
        <v>0</v>
      </c>
    </row>
    <row r="262" spans="1:10" ht="9.9499999999999993" customHeight="1" thickBot="1">
      <c r="A262" s="24"/>
      <c r="B262" s="33"/>
      <c r="D262" s="32"/>
    </row>
    <row r="263" spans="1:10" ht="18.95" customHeight="1" thickBot="1">
      <c r="A263" s="85">
        <v>12</v>
      </c>
      <c r="B263" s="266" t="s">
        <v>218</v>
      </c>
      <c r="C263" s="266"/>
      <c r="D263" s="266"/>
      <c r="E263" s="266"/>
      <c r="F263" s="266"/>
      <c r="G263" s="266"/>
      <c r="H263" s="266"/>
      <c r="I263" s="266"/>
      <c r="J263" s="267"/>
    </row>
    <row r="264" spans="1:10" ht="6.6" customHeight="1" thickBot="1">
      <c r="A264" s="24"/>
      <c r="B264" s="33"/>
      <c r="D264" s="32"/>
    </row>
    <row r="265" spans="1:10" ht="18" customHeight="1">
      <c r="A265" s="268">
        <v>12.1</v>
      </c>
      <c r="B265" s="111" t="s">
        <v>219</v>
      </c>
      <c r="D265" s="112" t="s">
        <v>44</v>
      </c>
      <c r="F265" s="270">
        <v>1</v>
      </c>
      <c r="G265" s="272" t="s">
        <v>45</v>
      </c>
      <c r="H265" s="273">
        <f>'Water Sanitation-#2-3'!F68</f>
        <v>0</v>
      </c>
      <c r="J265" s="275">
        <f>H265*F265</f>
        <v>0</v>
      </c>
    </row>
    <row r="266" spans="1:10" ht="18" customHeight="1" thickBot="1">
      <c r="A266" s="269">
        <v>12.1</v>
      </c>
      <c r="B266" s="113" t="s">
        <v>220</v>
      </c>
      <c r="D266" s="114" t="s">
        <v>47</v>
      </c>
      <c r="F266" s="271">
        <v>1</v>
      </c>
      <c r="G266" s="272" t="s">
        <v>45</v>
      </c>
      <c r="H266" s="274"/>
      <c r="J266" s="276">
        <f>H266*F265</f>
        <v>0</v>
      </c>
    </row>
    <row r="267" spans="1:10" ht="7.15" customHeight="1" thickBot="1">
      <c r="A267" s="41"/>
      <c r="B267" s="72"/>
      <c r="D267" s="115"/>
      <c r="F267" s="32"/>
      <c r="G267" s="32"/>
      <c r="H267" s="74"/>
      <c r="J267" s="74"/>
    </row>
    <row r="268" spans="1:10" ht="18" customHeight="1" thickBot="1">
      <c r="A268" s="24"/>
      <c r="B268" s="33"/>
      <c r="D268" s="32"/>
      <c r="F268" s="255" t="s">
        <v>221</v>
      </c>
      <c r="G268" s="256"/>
      <c r="H268" s="257"/>
      <c r="J268" s="51">
        <f>J265</f>
        <v>0</v>
      </c>
    </row>
    <row r="269" spans="1:10" ht="18" customHeight="1">
      <c r="A269" s="24"/>
      <c r="B269" s="33"/>
      <c r="F269" s="28"/>
      <c r="G269" s="32"/>
      <c r="H269" s="32"/>
    </row>
    <row r="270" spans="1:10" ht="18" customHeight="1">
      <c r="A270" s="24"/>
      <c r="B270" s="33"/>
      <c r="F270" s="28"/>
      <c r="G270" s="32"/>
      <c r="H270" s="32"/>
    </row>
    <row r="271" spans="1:10" ht="18" customHeight="1">
      <c r="A271" s="24"/>
      <c r="B271" s="33"/>
      <c r="F271" s="28"/>
      <c r="G271" s="32"/>
      <c r="H271" s="32"/>
    </row>
    <row r="272" spans="1:10" ht="18" customHeight="1">
      <c r="A272" s="24"/>
      <c r="B272" s="33"/>
      <c r="F272" s="28"/>
      <c r="G272" s="32"/>
      <c r="H272" s="32"/>
    </row>
    <row r="273" spans="1:10" ht="18" customHeight="1">
      <c r="A273" s="24"/>
      <c r="B273" s="33"/>
      <c r="F273" s="28"/>
      <c r="G273" s="32"/>
      <c r="H273" s="32"/>
    </row>
    <row r="274" spans="1:10" ht="18" customHeight="1">
      <c r="A274" s="24"/>
      <c r="B274" s="33"/>
      <c r="F274" s="28"/>
      <c r="G274" s="32"/>
      <c r="H274" s="32"/>
    </row>
    <row r="275" spans="1:10" s="116" customFormat="1" ht="24.95" customHeight="1">
      <c r="A275" s="24"/>
      <c r="B275" s="33"/>
      <c r="C275" s="2"/>
      <c r="D275" s="2"/>
      <c r="E275" s="2"/>
      <c r="F275" s="28"/>
      <c r="G275" s="32"/>
      <c r="H275" s="32"/>
      <c r="I275" s="2"/>
      <c r="J275" s="2"/>
    </row>
    <row r="276" spans="1:10" ht="17.45" thickBot="1">
      <c r="A276" s="24"/>
      <c r="B276" s="33"/>
      <c r="F276" s="28"/>
      <c r="G276" s="32"/>
      <c r="H276" s="32"/>
    </row>
    <row r="277" spans="1:10" ht="32.1" customHeight="1" thickBot="1">
      <c r="A277" s="258" t="s">
        <v>222</v>
      </c>
      <c r="B277" s="259"/>
      <c r="C277" s="259"/>
      <c r="D277" s="259"/>
      <c r="E277" s="259"/>
      <c r="F277" s="259"/>
      <c r="G277" s="259"/>
      <c r="H277" s="259"/>
      <c r="I277" s="259"/>
      <c r="J277" s="260"/>
    </row>
    <row r="278" spans="1:10" ht="9" customHeight="1" thickBot="1">
      <c r="A278" s="117"/>
      <c r="B278" s="8"/>
    </row>
    <row r="279" spans="1:10" ht="32.1" customHeight="1">
      <c r="A279" s="118">
        <v>1</v>
      </c>
      <c r="B279" s="261" t="s">
        <v>223</v>
      </c>
      <c r="C279" s="261"/>
      <c r="D279" s="262"/>
      <c r="F279" s="263" t="s">
        <v>224</v>
      </c>
      <c r="G279" s="264"/>
      <c r="H279" s="265"/>
      <c r="J279" s="119">
        <f>J40</f>
        <v>0</v>
      </c>
    </row>
    <row r="280" spans="1:10" ht="32.1" customHeight="1">
      <c r="A280" s="120">
        <v>2</v>
      </c>
      <c r="B280" s="250" t="s">
        <v>225</v>
      </c>
      <c r="C280" s="250"/>
      <c r="D280" s="251"/>
      <c r="F280" s="252" t="s">
        <v>226</v>
      </c>
      <c r="G280" s="253"/>
      <c r="H280" s="254"/>
      <c r="J280" s="119">
        <f>J70</f>
        <v>0</v>
      </c>
    </row>
    <row r="281" spans="1:10" ht="32.1" customHeight="1">
      <c r="A281" s="120">
        <v>3</v>
      </c>
      <c r="B281" s="250" t="s">
        <v>227</v>
      </c>
      <c r="C281" s="250"/>
      <c r="D281" s="251"/>
      <c r="F281" s="252" t="s">
        <v>228</v>
      </c>
      <c r="G281" s="253"/>
      <c r="H281" s="254"/>
      <c r="J281" s="119">
        <f>J85</f>
        <v>0</v>
      </c>
    </row>
    <row r="282" spans="1:10" ht="32.1" customHeight="1">
      <c r="A282" s="120">
        <v>4</v>
      </c>
      <c r="B282" s="250" t="s">
        <v>229</v>
      </c>
      <c r="C282" s="250"/>
      <c r="D282" s="251"/>
      <c r="F282" s="252" t="s">
        <v>230</v>
      </c>
      <c r="G282" s="253"/>
      <c r="H282" s="254"/>
      <c r="J282" s="119">
        <f>J95</f>
        <v>0</v>
      </c>
    </row>
    <row r="283" spans="1:10" ht="32.1" customHeight="1">
      <c r="A283" s="120">
        <v>5</v>
      </c>
      <c r="B283" s="250" t="s">
        <v>231</v>
      </c>
      <c r="C283" s="250"/>
      <c r="D283" s="251"/>
      <c r="F283" s="252" t="s">
        <v>232</v>
      </c>
      <c r="G283" s="253"/>
      <c r="H283" s="254"/>
      <c r="J283" s="119">
        <f>J129</f>
        <v>0</v>
      </c>
    </row>
    <row r="284" spans="1:10" ht="32.1" customHeight="1">
      <c r="A284" s="120">
        <v>6</v>
      </c>
      <c r="B284" s="250" t="s">
        <v>233</v>
      </c>
      <c r="C284" s="250"/>
      <c r="D284" s="251"/>
      <c r="F284" s="252" t="s">
        <v>234</v>
      </c>
      <c r="G284" s="253"/>
      <c r="H284" s="254"/>
      <c r="J284" s="119">
        <f>J139</f>
        <v>0</v>
      </c>
    </row>
    <row r="285" spans="1:10" ht="32.1" customHeight="1">
      <c r="A285" s="120">
        <v>7</v>
      </c>
      <c r="B285" s="250" t="s">
        <v>235</v>
      </c>
      <c r="C285" s="250"/>
      <c r="D285" s="251"/>
      <c r="F285" s="252" t="s">
        <v>236</v>
      </c>
      <c r="G285" s="253"/>
      <c r="H285" s="254"/>
      <c r="J285" s="119">
        <f>J161</f>
        <v>0</v>
      </c>
    </row>
    <row r="286" spans="1:10" ht="32.1" customHeight="1">
      <c r="A286" s="120">
        <v>8</v>
      </c>
      <c r="B286" s="250" t="s">
        <v>237</v>
      </c>
      <c r="C286" s="250"/>
      <c r="D286" s="251"/>
      <c r="F286" s="252" t="s">
        <v>238</v>
      </c>
      <c r="G286" s="253"/>
      <c r="H286" s="254"/>
      <c r="J286" s="119">
        <f>J204</f>
        <v>0</v>
      </c>
    </row>
    <row r="287" spans="1:10" ht="32.1" customHeight="1">
      <c r="A287" s="120">
        <v>9</v>
      </c>
      <c r="B287" s="250" t="s">
        <v>180</v>
      </c>
      <c r="C287" s="250"/>
      <c r="D287" s="251"/>
      <c r="F287" s="252" t="s">
        <v>239</v>
      </c>
      <c r="G287" s="253"/>
      <c r="H287" s="254"/>
      <c r="J287" s="119">
        <f>J226</f>
        <v>0</v>
      </c>
    </row>
    <row r="288" spans="1:10" ht="32.1" customHeight="1">
      <c r="A288" s="120">
        <v>10</v>
      </c>
      <c r="B288" s="250" t="s">
        <v>240</v>
      </c>
      <c r="C288" s="250"/>
      <c r="D288" s="251"/>
      <c r="F288" s="252" t="s">
        <v>241</v>
      </c>
      <c r="G288" s="253"/>
      <c r="H288" s="254"/>
      <c r="J288" s="119">
        <f>J251</f>
        <v>0</v>
      </c>
    </row>
    <row r="289" spans="1:10" ht="22.9">
      <c r="A289" s="120">
        <v>11</v>
      </c>
      <c r="B289" s="250" t="s">
        <v>242</v>
      </c>
      <c r="C289" s="250"/>
      <c r="D289" s="251"/>
      <c r="F289" s="252" t="s">
        <v>243</v>
      </c>
      <c r="G289" s="253"/>
      <c r="H289" s="254"/>
      <c r="J289" s="119">
        <f>J261</f>
        <v>0</v>
      </c>
    </row>
    <row r="290" spans="1:10" ht="23.45" thickBot="1">
      <c r="A290" s="121">
        <v>12</v>
      </c>
      <c r="B290" s="236" t="s">
        <v>244</v>
      </c>
      <c r="C290" s="236"/>
      <c r="D290" s="237"/>
      <c r="F290" s="238" t="s">
        <v>245</v>
      </c>
      <c r="G290" s="239"/>
      <c r="H290" s="240"/>
      <c r="J290" s="119">
        <f>J268</f>
        <v>0</v>
      </c>
    </row>
    <row r="291" spans="1:10" ht="6.6" customHeight="1" thickBot="1">
      <c r="J291" s="175"/>
    </row>
    <row r="292" spans="1:10" ht="37.5" customHeight="1" thickBot="1">
      <c r="D292" s="241" t="s">
        <v>246</v>
      </c>
      <c r="E292" s="242"/>
      <c r="F292" s="242"/>
      <c r="G292" s="242"/>
      <c r="H292" s="243"/>
      <c r="J292" s="122">
        <f>ROUNDUP((J280+J281+J282+J283+J284+J285+J286+J287+J288+J289+J290+J279),2)</f>
        <v>0</v>
      </c>
    </row>
    <row r="293" spans="1:10" ht="6.6" customHeight="1" thickBot="1">
      <c r="D293" s="123"/>
      <c r="E293" s="124"/>
      <c r="F293" s="124"/>
      <c r="G293" s="124"/>
      <c r="H293" s="125"/>
      <c r="J293" s="126"/>
    </row>
    <row r="294" spans="1:10" ht="67.900000000000006" customHeight="1" thickBot="1">
      <c r="D294" s="244" t="s">
        <v>247</v>
      </c>
      <c r="E294" s="245"/>
      <c r="F294" s="246"/>
      <c r="G294" s="127"/>
      <c r="H294" s="128">
        <v>1.4999999999999999E-2</v>
      </c>
      <c r="J294" s="129">
        <f>J292*H294</f>
        <v>0</v>
      </c>
    </row>
    <row r="295" spans="1:10" ht="6.6" customHeight="1" thickBot="1">
      <c r="D295" s="123"/>
      <c r="E295" s="124"/>
      <c r="F295" s="124"/>
      <c r="G295" s="124"/>
      <c r="H295" s="130"/>
      <c r="J295" s="176"/>
    </row>
    <row r="296" spans="1:10" ht="40.15" customHeight="1" thickBot="1">
      <c r="D296" s="230" t="s">
        <v>248</v>
      </c>
      <c r="E296" s="231"/>
      <c r="F296" s="231"/>
      <c r="G296" s="231"/>
      <c r="H296" s="232"/>
      <c r="J296" s="129">
        <f>J294+J292</f>
        <v>0</v>
      </c>
    </row>
    <row r="297" spans="1:10" ht="6.6" customHeight="1" thickBot="1">
      <c r="H297" s="132"/>
      <c r="J297" s="131"/>
    </row>
    <row r="298" spans="1:10" ht="40.15" customHeight="1" thickBot="1">
      <c r="D298" s="247" t="s">
        <v>249</v>
      </c>
      <c r="E298" s="248"/>
      <c r="F298" s="249"/>
      <c r="G298" s="133"/>
      <c r="H298" s="128">
        <v>0.08</v>
      </c>
      <c r="I298" s="134"/>
      <c r="J298" s="129">
        <f>J292*H298</f>
        <v>0</v>
      </c>
    </row>
    <row r="299" spans="1:10" ht="6.6" customHeight="1" thickBot="1">
      <c r="D299" s="135"/>
      <c r="E299" s="135"/>
      <c r="F299" s="135"/>
      <c r="G299" s="135"/>
      <c r="H299" s="130"/>
      <c r="I299" s="135"/>
      <c r="J299" s="176"/>
    </row>
    <row r="300" spans="1:10" ht="40.15" customHeight="1" thickBot="1">
      <c r="D300" s="230" t="s">
        <v>248</v>
      </c>
      <c r="E300" s="231"/>
      <c r="F300" s="231"/>
      <c r="G300" s="231"/>
      <c r="H300" s="232"/>
      <c r="I300" s="135"/>
      <c r="J300" s="129">
        <f>J298+J292</f>
        <v>0</v>
      </c>
    </row>
    <row r="301" spans="1:10" ht="6.6" customHeight="1" thickBot="1">
      <c r="J301" s="176"/>
    </row>
    <row r="302" spans="1:10" ht="40.15" customHeight="1" thickBot="1">
      <c r="D302" s="233" t="s">
        <v>250</v>
      </c>
      <c r="E302" s="234"/>
      <c r="F302" s="235"/>
      <c r="G302" s="136"/>
      <c r="H302" s="128">
        <v>0.1</v>
      </c>
      <c r="I302" s="135"/>
      <c r="J302" s="129">
        <f>J300*H302</f>
        <v>0</v>
      </c>
    </row>
    <row r="303" spans="1:10" ht="6.6" customHeight="1" thickBot="1">
      <c r="D303" s="135"/>
      <c r="E303" s="135"/>
      <c r="F303" s="135"/>
      <c r="G303" s="135"/>
      <c r="H303" s="135"/>
      <c r="I303" s="135"/>
      <c r="J303" s="176"/>
    </row>
    <row r="304" spans="1:10" ht="40.15" customHeight="1" thickBot="1">
      <c r="D304" s="230" t="s">
        <v>251</v>
      </c>
      <c r="E304" s="231"/>
      <c r="F304" s="231"/>
      <c r="G304" s="231"/>
      <c r="H304" s="232"/>
      <c r="I304" s="135"/>
      <c r="J304" s="129">
        <f>J302+J300</f>
        <v>0</v>
      </c>
    </row>
    <row r="305" spans="2:10" ht="6.6" customHeight="1" thickBot="1">
      <c r="J305" s="137"/>
    </row>
    <row r="306" spans="2:10" ht="37.15" customHeight="1" thickBot="1">
      <c r="D306" s="230" t="s">
        <v>252</v>
      </c>
      <c r="E306" s="231"/>
      <c r="F306" s="231"/>
      <c r="G306" s="231"/>
      <c r="H306" s="232"/>
      <c r="I306" s="135"/>
      <c r="J306" s="129">
        <f>J304*0.18</f>
        <v>0</v>
      </c>
    </row>
    <row r="307" spans="2:10" ht="6.6" customHeight="1" thickBot="1">
      <c r="J307" s="137"/>
    </row>
    <row r="308" spans="2:10" ht="37.9" customHeight="1" thickBot="1">
      <c r="D308" s="230" t="s">
        <v>251</v>
      </c>
      <c r="E308" s="231"/>
      <c r="F308" s="231"/>
      <c r="G308" s="231"/>
      <c r="H308" s="232"/>
      <c r="I308" s="135"/>
      <c r="J308" s="129">
        <f>J306+J304</f>
        <v>0</v>
      </c>
    </row>
    <row r="311" spans="2:10" ht="15.6" thickBot="1">
      <c r="B311" s="138" t="s">
        <v>253</v>
      </c>
    </row>
    <row r="312" spans="2:10" ht="15.6" thickTop="1"/>
    <row r="317" spans="2:10" ht="18.75" customHeight="1"/>
    <row r="318" spans="2:10" ht="20.45">
      <c r="B318" s="140"/>
      <c r="D318" s="140"/>
    </row>
    <row r="319" spans="2:10" ht="21" customHeight="1"/>
    <row r="321" spans="2:2" ht="21" customHeight="1" thickBot="1"/>
    <row r="322" spans="2:2" ht="16.899999999999999">
      <c r="B322" s="54"/>
    </row>
    <row r="323" spans="2:2" ht="21" customHeight="1"/>
    <row r="325" spans="2:2" ht="21" customHeight="1"/>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1"/>
  <sheetViews>
    <sheetView topLeftCell="A31" zoomScaleNormal="100" workbookViewId="0">
      <selection activeCell="E6" sqref="E6:E29"/>
    </sheetView>
  </sheetViews>
  <sheetFormatPr defaultColWidth="9.140625" defaultRowHeight="13.15"/>
  <cols>
    <col min="1" max="1" width="5.140625" style="156" customWidth="1"/>
    <col min="2" max="2" width="72.140625" style="155" customWidth="1"/>
    <col min="3" max="3" width="11" style="156" bestFit="1" customWidth="1"/>
    <col min="4" max="4" width="13.7109375" style="141" customWidth="1"/>
    <col min="5" max="5" width="14.140625" style="141" bestFit="1" customWidth="1"/>
    <col min="6" max="6" width="15" style="141" bestFit="1" customWidth="1"/>
    <col min="7" max="256" width="9.140625" style="141"/>
    <col min="257" max="257" width="5.140625" style="141" customWidth="1"/>
    <col min="258" max="258" width="72.140625" style="141" customWidth="1"/>
    <col min="259" max="259" width="11" style="141" bestFit="1" customWidth="1"/>
    <col min="260" max="260" width="13.7109375" style="141" customWidth="1"/>
    <col min="261" max="261" width="14.140625" style="141" bestFit="1" customWidth="1"/>
    <col min="262" max="262" width="15" style="141" bestFit="1" customWidth="1"/>
    <col min="263" max="512" width="9.140625" style="141"/>
    <col min="513" max="513" width="5.140625" style="141" customWidth="1"/>
    <col min="514" max="514" width="72.140625" style="141" customWidth="1"/>
    <col min="515" max="515" width="11" style="141" bestFit="1" customWidth="1"/>
    <col min="516" max="516" width="13.7109375" style="141" customWidth="1"/>
    <col min="517" max="517" width="14.140625" style="141" bestFit="1" customWidth="1"/>
    <col min="518" max="518" width="15" style="141" bestFit="1" customWidth="1"/>
    <col min="519" max="768" width="9.140625" style="141"/>
    <col min="769" max="769" width="5.140625" style="141" customWidth="1"/>
    <col min="770" max="770" width="72.140625" style="141" customWidth="1"/>
    <col min="771" max="771" width="11" style="141" bestFit="1" customWidth="1"/>
    <col min="772" max="772" width="13.7109375" style="141" customWidth="1"/>
    <col min="773" max="773" width="14.140625" style="141" bestFit="1" customWidth="1"/>
    <col min="774" max="774" width="15" style="141" bestFit="1" customWidth="1"/>
    <col min="775" max="1024" width="9.140625" style="141"/>
    <col min="1025" max="1025" width="5.140625" style="141" customWidth="1"/>
    <col min="1026" max="1026" width="72.140625" style="141" customWidth="1"/>
    <col min="1027" max="1027" width="11" style="141" bestFit="1" customWidth="1"/>
    <col min="1028" max="1028" width="13.7109375" style="141" customWidth="1"/>
    <col min="1029" max="1029" width="14.140625" style="141" bestFit="1" customWidth="1"/>
    <col min="1030" max="1030" width="15" style="141" bestFit="1" customWidth="1"/>
    <col min="1031" max="1280" width="9.140625" style="141"/>
    <col min="1281" max="1281" width="5.140625" style="141" customWidth="1"/>
    <col min="1282" max="1282" width="72.140625" style="141" customWidth="1"/>
    <col min="1283" max="1283" width="11" style="141" bestFit="1" customWidth="1"/>
    <col min="1284" max="1284" width="13.7109375" style="141" customWidth="1"/>
    <col min="1285" max="1285" width="14.140625" style="141" bestFit="1" customWidth="1"/>
    <col min="1286" max="1286" width="15" style="141" bestFit="1" customWidth="1"/>
    <col min="1287" max="1536" width="9.140625" style="141"/>
    <col min="1537" max="1537" width="5.140625" style="141" customWidth="1"/>
    <col min="1538" max="1538" width="72.140625" style="141" customWidth="1"/>
    <col min="1539" max="1539" width="11" style="141" bestFit="1" customWidth="1"/>
    <col min="1540" max="1540" width="13.7109375" style="141" customWidth="1"/>
    <col min="1541" max="1541" width="14.140625" style="141" bestFit="1" customWidth="1"/>
    <col min="1542" max="1542" width="15" style="141" bestFit="1" customWidth="1"/>
    <col min="1543" max="1792" width="9.140625" style="141"/>
    <col min="1793" max="1793" width="5.140625" style="141" customWidth="1"/>
    <col min="1794" max="1794" width="72.140625" style="141" customWidth="1"/>
    <col min="1795" max="1795" width="11" style="141" bestFit="1" customWidth="1"/>
    <col min="1796" max="1796" width="13.7109375" style="141" customWidth="1"/>
    <col min="1797" max="1797" width="14.140625" style="141" bestFit="1" customWidth="1"/>
    <col min="1798" max="1798" width="15" style="141" bestFit="1" customWidth="1"/>
    <col min="1799" max="2048" width="9.140625" style="141"/>
    <col min="2049" max="2049" width="5.140625" style="141" customWidth="1"/>
    <col min="2050" max="2050" width="72.140625" style="141" customWidth="1"/>
    <col min="2051" max="2051" width="11" style="141" bestFit="1" customWidth="1"/>
    <col min="2052" max="2052" width="13.7109375" style="141" customWidth="1"/>
    <col min="2053" max="2053" width="14.140625" style="141" bestFit="1" customWidth="1"/>
    <col min="2054" max="2054" width="15" style="141" bestFit="1" customWidth="1"/>
    <col min="2055" max="2304" width="9.140625" style="141"/>
    <col min="2305" max="2305" width="5.140625" style="141" customWidth="1"/>
    <col min="2306" max="2306" width="72.140625" style="141" customWidth="1"/>
    <col min="2307" max="2307" width="11" style="141" bestFit="1" customWidth="1"/>
    <col min="2308" max="2308" width="13.7109375" style="141" customWidth="1"/>
    <col min="2309" max="2309" width="14.140625" style="141" bestFit="1" customWidth="1"/>
    <col min="2310" max="2310" width="15" style="141" bestFit="1" customWidth="1"/>
    <col min="2311" max="2560" width="9.140625" style="141"/>
    <col min="2561" max="2561" width="5.140625" style="141" customWidth="1"/>
    <col min="2562" max="2562" width="72.140625" style="141" customWidth="1"/>
    <col min="2563" max="2563" width="11" style="141" bestFit="1" customWidth="1"/>
    <col min="2564" max="2564" width="13.7109375" style="141" customWidth="1"/>
    <col min="2565" max="2565" width="14.140625" style="141" bestFit="1" customWidth="1"/>
    <col min="2566" max="2566" width="15" style="141" bestFit="1" customWidth="1"/>
    <col min="2567" max="2816" width="9.140625" style="141"/>
    <col min="2817" max="2817" width="5.140625" style="141" customWidth="1"/>
    <col min="2818" max="2818" width="72.140625" style="141" customWidth="1"/>
    <col min="2819" max="2819" width="11" style="141" bestFit="1" customWidth="1"/>
    <col min="2820" max="2820" width="13.7109375" style="141" customWidth="1"/>
    <col min="2821" max="2821" width="14.140625" style="141" bestFit="1" customWidth="1"/>
    <col min="2822" max="2822" width="15" style="141" bestFit="1" customWidth="1"/>
    <col min="2823" max="3072" width="9.140625" style="141"/>
    <col min="3073" max="3073" width="5.140625" style="141" customWidth="1"/>
    <col min="3074" max="3074" width="72.140625" style="141" customWidth="1"/>
    <col min="3075" max="3075" width="11" style="141" bestFit="1" customWidth="1"/>
    <col min="3076" max="3076" width="13.7109375" style="141" customWidth="1"/>
    <col min="3077" max="3077" width="14.140625" style="141" bestFit="1" customWidth="1"/>
    <col min="3078" max="3078" width="15" style="141" bestFit="1" customWidth="1"/>
    <col min="3079" max="3328" width="9.140625" style="141"/>
    <col min="3329" max="3329" width="5.140625" style="141" customWidth="1"/>
    <col min="3330" max="3330" width="72.140625" style="141" customWidth="1"/>
    <col min="3331" max="3331" width="11" style="141" bestFit="1" customWidth="1"/>
    <col min="3332" max="3332" width="13.7109375" style="141" customWidth="1"/>
    <col min="3333" max="3333" width="14.140625" style="141" bestFit="1" customWidth="1"/>
    <col min="3334" max="3334" width="15" style="141" bestFit="1" customWidth="1"/>
    <col min="3335" max="3584" width="9.140625" style="141"/>
    <col min="3585" max="3585" width="5.140625" style="141" customWidth="1"/>
    <col min="3586" max="3586" width="72.140625" style="141" customWidth="1"/>
    <col min="3587" max="3587" width="11" style="141" bestFit="1" customWidth="1"/>
    <col min="3588" max="3588" width="13.7109375" style="141" customWidth="1"/>
    <col min="3589" max="3589" width="14.140625" style="141" bestFit="1" customWidth="1"/>
    <col min="3590" max="3590" width="15" style="141" bestFit="1" customWidth="1"/>
    <col min="3591" max="3840" width="9.140625" style="141"/>
    <col min="3841" max="3841" width="5.140625" style="141" customWidth="1"/>
    <col min="3842" max="3842" width="72.140625" style="141" customWidth="1"/>
    <col min="3843" max="3843" width="11" style="141" bestFit="1" customWidth="1"/>
    <col min="3844" max="3844" width="13.7109375" style="141" customWidth="1"/>
    <col min="3845" max="3845" width="14.140625" style="141" bestFit="1" customWidth="1"/>
    <col min="3846" max="3846" width="15" style="141" bestFit="1" customWidth="1"/>
    <col min="3847" max="4096" width="9.140625" style="141"/>
    <col min="4097" max="4097" width="5.140625" style="141" customWidth="1"/>
    <col min="4098" max="4098" width="72.140625" style="141" customWidth="1"/>
    <col min="4099" max="4099" width="11" style="141" bestFit="1" customWidth="1"/>
    <col min="4100" max="4100" width="13.7109375" style="141" customWidth="1"/>
    <col min="4101" max="4101" width="14.140625" style="141" bestFit="1" customWidth="1"/>
    <col min="4102" max="4102" width="15" style="141" bestFit="1" customWidth="1"/>
    <col min="4103" max="4352" width="9.140625" style="141"/>
    <col min="4353" max="4353" width="5.140625" style="141" customWidth="1"/>
    <col min="4354" max="4354" width="72.140625" style="141" customWidth="1"/>
    <col min="4355" max="4355" width="11" style="141" bestFit="1" customWidth="1"/>
    <col min="4356" max="4356" width="13.7109375" style="141" customWidth="1"/>
    <col min="4357" max="4357" width="14.140625" style="141" bestFit="1" customWidth="1"/>
    <col min="4358" max="4358" width="15" style="141" bestFit="1" customWidth="1"/>
    <col min="4359" max="4608" width="9.140625" style="141"/>
    <col min="4609" max="4609" width="5.140625" style="141" customWidth="1"/>
    <col min="4610" max="4610" width="72.140625" style="141" customWidth="1"/>
    <col min="4611" max="4611" width="11" style="141" bestFit="1" customWidth="1"/>
    <col min="4612" max="4612" width="13.7109375" style="141" customWidth="1"/>
    <col min="4613" max="4613" width="14.140625" style="141" bestFit="1" customWidth="1"/>
    <col min="4614" max="4614" width="15" style="141" bestFit="1" customWidth="1"/>
    <col min="4615" max="4864" width="9.140625" style="141"/>
    <col min="4865" max="4865" width="5.140625" style="141" customWidth="1"/>
    <col min="4866" max="4866" width="72.140625" style="141" customWidth="1"/>
    <col min="4867" max="4867" width="11" style="141" bestFit="1" customWidth="1"/>
    <col min="4868" max="4868" width="13.7109375" style="141" customWidth="1"/>
    <col min="4869" max="4869" width="14.140625" style="141" bestFit="1" customWidth="1"/>
    <col min="4870" max="4870" width="15" style="141" bestFit="1" customWidth="1"/>
    <col min="4871" max="5120" width="9.140625" style="141"/>
    <col min="5121" max="5121" width="5.140625" style="141" customWidth="1"/>
    <col min="5122" max="5122" width="72.140625" style="141" customWidth="1"/>
    <col min="5123" max="5123" width="11" style="141" bestFit="1" customWidth="1"/>
    <col min="5124" max="5124" width="13.7109375" style="141" customWidth="1"/>
    <col min="5125" max="5125" width="14.140625" style="141" bestFit="1" customWidth="1"/>
    <col min="5126" max="5126" width="15" style="141" bestFit="1" customWidth="1"/>
    <col min="5127" max="5376" width="9.140625" style="141"/>
    <col min="5377" max="5377" width="5.140625" style="141" customWidth="1"/>
    <col min="5378" max="5378" width="72.140625" style="141" customWidth="1"/>
    <col min="5379" max="5379" width="11" style="141" bestFit="1" customWidth="1"/>
    <col min="5380" max="5380" width="13.7109375" style="141" customWidth="1"/>
    <col min="5381" max="5381" width="14.140625" style="141" bestFit="1" customWidth="1"/>
    <col min="5382" max="5382" width="15" style="141" bestFit="1" customWidth="1"/>
    <col min="5383" max="5632" width="9.140625" style="141"/>
    <col min="5633" max="5633" width="5.140625" style="141" customWidth="1"/>
    <col min="5634" max="5634" width="72.140625" style="141" customWidth="1"/>
    <col min="5635" max="5635" width="11" style="141" bestFit="1" customWidth="1"/>
    <col min="5636" max="5636" width="13.7109375" style="141" customWidth="1"/>
    <col min="5637" max="5637" width="14.140625" style="141" bestFit="1" customWidth="1"/>
    <col min="5638" max="5638" width="15" style="141" bestFit="1" customWidth="1"/>
    <col min="5639" max="5888" width="9.140625" style="141"/>
    <col min="5889" max="5889" width="5.140625" style="141" customWidth="1"/>
    <col min="5890" max="5890" width="72.140625" style="141" customWidth="1"/>
    <col min="5891" max="5891" width="11" style="141" bestFit="1" customWidth="1"/>
    <col min="5892" max="5892" width="13.7109375" style="141" customWidth="1"/>
    <col min="5893" max="5893" width="14.140625" style="141" bestFit="1" customWidth="1"/>
    <col min="5894" max="5894" width="15" style="141" bestFit="1" customWidth="1"/>
    <col min="5895" max="6144" width="9.140625" style="141"/>
    <col min="6145" max="6145" width="5.140625" style="141" customWidth="1"/>
    <col min="6146" max="6146" width="72.140625" style="141" customWidth="1"/>
    <col min="6147" max="6147" width="11" style="141" bestFit="1" customWidth="1"/>
    <col min="6148" max="6148" width="13.7109375" style="141" customWidth="1"/>
    <col min="6149" max="6149" width="14.140625" style="141" bestFit="1" customWidth="1"/>
    <col min="6150" max="6150" width="15" style="141" bestFit="1" customWidth="1"/>
    <col min="6151" max="6400" width="9.140625" style="141"/>
    <col min="6401" max="6401" width="5.140625" style="141" customWidth="1"/>
    <col min="6402" max="6402" width="72.140625" style="141" customWidth="1"/>
    <col min="6403" max="6403" width="11" style="141" bestFit="1" customWidth="1"/>
    <col min="6404" max="6404" width="13.7109375" style="141" customWidth="1"/>
    <col min="6405" max="6405" width="14.140625" style="141" bestFit="1" customWidth="1"/>
    <col min="6406" max="6406" width="15" style="141" bestFit="1" customWidth="1"/>
    <col min="6407" max="6656" width="9.140625" style="141"/>
    <col min="6657" max="6657" width="5.140625" style="141" customWidth="1"/>
    <col min="6658" max="6658" width="72.140625" style="141" customWidth="1"/>
    <col min="6659" max="6659" width="11" style="141" bestFit="1" customWidth="1"/>
    <col min="6660" max="6660" width="13.7109375" style="141" customWidth="1"/>
    <col min="6661" max="6661" width="14.140625" style="141" bestFit="1" customWidth="1"/>
    <col min="6662" max="6662" width="15" style="141" bestFit="1" customWidth="1"/>
    <col min="6663" max="6912" width="9.140625" style="141"/>
    <col min="6913" max="6913" width="5.140625" style="141" customWidth="1"/>
    <col min="6914" max="6914" width="72.140625" style="141" customWidth="1"/>
    <col min="6915" max="6915" width="11" style="141" bestFit="1" customWidth="1"/>
    <col min="6916" max="6916" width="13.7109375" style="141" customWidth="1"/>
    <col min="6917" max="6917" width="14.140625" style="141" bestFit="1" customWidth="1"/>
    <col min="6918" max="6918" width="15" style="141" bestFit="1" customWidth="1"/>
    <col min="6919" max="7168" width="9.140625" style="141"/>
    <col min="7169" max="7169" width="5.140625" style="141" customWidth="1"/>
    <col min="7170" max="7170" width="72.140625" style="141" customWidth="1"/>
    <col min="7171" max="7171" width="11" style="141" bestFit="1" customWidth="1"/>
    <col min="7172" max="7172" width="13.7109375" style="141" customWidth="1"/>
    <col min="7173" max="7173" width="14.140625" style="141" bestFit="1" customWidth="1"/>
    <col min="7174" max="7174" width="15" style="141" bestFit="1" customWidth="1"/>
    <col min="7175" max="7424" width="9.140625" style="141"/>
    <col min="7425" max="7425" width="5.140625" style="141" customWidth="1"/>
    <col min="7426" max="7426" width="72.140625" style="141" customWidth="1"/>
    <col min="7427" max="7427" width="11" style="141" bestFit="1" customWidth="1"/>
    <col min="7428" max="7428" width="13.7109375" style="141" customWidth="1"/>
    <col min="7429" max="7429" width="14.140625" style="141" bestFit="1" customWidth="1"/>
    <col min="7430" max="7430" width="15" style="141" bestFit="1" customWidth="1"/>
    <col min="7431" max="7680" width="9.140625" style="141"/>
    <col min="7681" max="7681" width="5.140625" style="141" customWidth="1"/>
    <col min="7682" max="7682" width="72.140625" style="141" customWidth="1"/>
    <col min="7683" max="7683" width="11" style="141" bestFit="1" customWidth="1"/>
    <col min="7684" max="7684" width="13.7109375" style="141" customWidth="1"/>
    <col min="7685" max="7685" width="14.140625" style="141" bestFit="1" customWidth="1"/>
    <col min="7686" max="7686" width="15" style="141" bestFit="1" customWidth="1"/>
    <col min="7687" max="7936" width="9.140625" style="141"/>
    <col min="7937" max="7937" width="5.140625" style="141" customWidth="1"/>
    <col min="7938" max="7938" width="72.140625" style="141" customWidth="1"/>
    <col min="7939" max="7939" width="11" style="141" bestFit="1" customWidth="1"/>
    <col min="7940" max="7940" width="13.7109375" style="141" customWidth="1"/>
    <col min="7941" max="7941" width="14.140625" style="141" bestFit="1" customWidth="1"/>
    <col min="7942" max="7942" width="15" style="141" bestFit="1" customWidth="1"/>
    <col min="7943" max="8192" width="9.140625" style="141"/>
    <col min="8193" max="8193" width="5.140625" style="141" customWidth="1"/>
    <col min="8194" max="8194" width="72.140625" style="141" customWidth="1"/>
    <col min="8195" max="8195" width="11" style="141" bestFit="1" customWidth="1"/>
    <col min="8196" max="8196" width="13.7109375" style="141" customWidth="1"/>
    <col min="8197" max="8197" width="14.140625" style="141" bestFit="1" customWidth="1"/>
    <col min="8198" max="8198" width="15" style="141" bestFit="1" customWidth="1"/>
    <col min="8199" max="8448" width="9.140625" style="141"/>
    <col min="8449" max="8449" width="5.140625" style="141" customWidth="1"/>
    <col min="8450" max="8450" width="72.140625" style="141" customWidth="1"/>
    <col min="8451" max="8451" width="11" style="141" bestFit="1" customWidth="1"/>
    <col min="8452" max="8452" width="13.7109375" style="141" customWidth="1"/>
    <col min="8453" max="8453" width="14.140625" style="141" bestFit="1" customWidth="1"/>
    <col min="8454" max="8454" width="15" style="141" bestFit="1" customWidth="1"/>
    <col min="8455" max="8704" width="9.140625" style="141"/>
    <col min="8705" max="8705" width="5.140625" style="141" customWidth="1"/>
    <col min="8706" max="8706" width="72.140625" style="141" customWidth="1"/>
    <col min="8707" max="8707" width="11" style="141" bestFit="1" customWidth="1"/>
    <col min="8708" max="8708" width="13.7109375" style="141" customWidth="1"/>
    <col min="8709" max="8709" width="14.140625" style="141" bestFit="1" customWidth="1"/>
    <col min="8710" max="8710" width="15" style="141" bestFit="1" customWidth="1"/>
    <col min="8711" max="8960" width="9.140625" style="141"/>
    <col min="8961" max="8961" width="5.140625" style="141" customWidth="1"/>
    <col min="8962" max="8962" width="72.140625" style="141" customWidth="1"/>
    <col min="8963" max="8963" width="11" style="141" bestFit="1" customWidth="1"/>
    <col min="8964" max="8964" width="13.7109375" style="141" customWidth="1"/>
    <col min="8965" max="8965" width="14.140625" style="141" bestFit="1" customWidth="1"/>
    <col min="8966" max="8966" width="15" style="141" bestFit="1" customWidth="1"/>
    <col min="8967" max="9216" width="9.140625" style="141"/>
    <col min="9217" max="9217" width="5.140625" style="141" customWidth="1"/>
    <col min="9218" max="9218" width="72.140625" style="141" customWidth="1"/>
    <col min="9219" max="9219" width="11" style="141" bestFit="1" customWidth="1"/>
    <col min="9220" max="9220" width="13.7109375" style="141" customWidth="1"/>
    <col min="9221" max="9221" width="14.140625" style="141" bestFit="1" customWidth="1"/>
    <col min="9222" max="9222" width="15" style="141" bestFit="1" customWidth="1"/>
    <col min="9223" max="9472" width="9.140625" style="141"/>
    <col min="9473" max="9473" width="5.140625" style="141" customWidth="1"/>
    <col min="9474" max="9474" width="72.140625" style="141" customWidth="1"/>
    <col min="9475" max="9475" width="11" style="141" bestFit="1" customWidth="1"/>
    <col min="9476" max="9476" width="13.7109375" style="141" customWidth="1"/>
    <col min="9477" max="9477" width="14.140625" style="141" bestFit="1" customWidth="1"/>
    <col min="9478" max="9478" width="15" style="141" bestFit="1" customWidth="1"/>
    <col min="9479" max="9728" width="9.140625" style="141"/>
    <col min="9729" max="9729" width="5.140625" style="141" customWidth="1"/>
    <col min="9730" max="9730" width="72.140625" style="141" customWidth="1"/>
    <col min="9731" max="9731" width="11" style="141" bestFit="1" customWidth="1"/>
    <col min="9732" max="9732" width="13.7109375" style="141" customWidth="1"/>
    <col min="9733" max="9733" width="14.140625" style="141" bestFit="1" customWidth="1"/>
    <col min="9734" max="9734" width="15" style="141" bestFit="1" customWidth="1"/>
    <col min="9735" max="9984" width="9.140625" style="141"/>
    <col min="9985" max="9985" width="5.140625" style="141" customWidth="1"/>
    <col min="9986" max="9986" width="72.140625" style="141" customWidth="1"/>
    <col min="9987" max="9987" width="11" style="141" bestFit="1" customWidth="1"/>
    <col min="9988" max="9988" width="13.7109375" style="141" customWidth="1"/>
    <col min="9989" max="9989" width="14.140625" style="141" bestFit="1" customWidth="1"/>
    <col min="9990" max="9990" width="15" style="141" bestFit="1" customWidth="1"/>
    <col min="9991" max="10240" width="9.140625" style="141"/>
    <col min="10241" max="10241" width="5.140625" style="141" customWidth="1"/>
    <col min="10242" max="10242" width="72.140625" style="141" customWidth="1"/>
    <col min="10243" max="10243" width="11" style="141" bestFit="1" customWidth="1"/>
    <col min="10244" max="10244" width="13.7109375" style="141" customWidth="1"/>
    <col min="10245" max="10245" width="14.140625" style="141" bestFit="1" customWidth="1"/>
    <col min="10246" max="10246" width="15" style="141" bestFit="1" customWidth="1"/>
    <col min="10247" max="10496" width="9.140625" style="141"/>
    <col min="10497" max="10497" width="5.140625" style="141" customWidth="1"/>
    <col min="10498" max="10498" width="72.140625" style="141" customWidth="1"/>
    <col min="10499" max="10499" width="11" style="141" bestFit="1" customWidth="1"/>
    <col min="10500" max="10500" width="13.7109375" style="141" customWidth="1"/>
    <col min="10501" max="10501" width="14.140625" style="141" bestFit="1" customWidth="1"/>
    <col min="10502" max="10502" width="15" style="141" bestFit="1" customWidth="1"/>
    <col min="10503" max="10752" width="9.140625" style="141"/>
    <col min="10753" max="10753" width="5.140625" style="141" customWidth="1"/>
    <col min="10754" max="10754" width="72.140625" style="141" customWidth="1"/>
    <col min="10755" max="10755" width="11" style="141" bestFit="1" customWidth="1"/>
    <col min="10756" max="10756" width="13.7109375" style="141" customWidth="1"/>
    <col min="10757" max="10757" width="14.140625" style="141" bestFit="1" customWidth="1"/>
    <col min="10758" max="10758" width="15" style="141" bestFit="1" customWidth="1"/>
    <col min="10759" max="11008" width="9.140625" style="141"/>
    <col min="11009" max="11009" width="5.140625" style="141" customWidth="1"/>
    <col min="11010" max="11010" width="72.140625" style="141" customWidth="1"/>
    <col min="11011" max="11011" width="11" style="141" bestFit="1" customWidth="1"/>
    <col min="11012" max="11012" width="13.7109375" style="141" customWidth="1"/>
    <col min="11013" max="11013" width="14.140625" style="141" bestFit="1" customWidth="1"/>
    <col min="11014" max="11014" width="15" style="141" bestFit="1" customWidth="1"/>
    <col min="11015" max="11264" width="9.140625" style="141"/>
    <col min="11265" max="11265" width="5.140625" style="141" customWidth="1"/>
    <col min="11266" max="11266" width="72.140625" style="141" customWidth="1"/>
    <col min="11267" max="11267" width="11" style="141" bestFit="1" customWidth="1"/>
    <col min="11268" max="11268" width="13.7109375" style="141" customWidth="1"/>
    <col min="11269" max="11269" width="14.140625" style="141" bestFit="1" customWidth="1"/>
    <col min="11270" max="11270" width="15" style="141" bestFit="1" customWidth="1"/>
    <col min="11271" max="11520" width="9.140625" style="141"/>
    <col min="11521" max="11521" width="5.140625" style="141" customWidth="1"/>
    <col min="11522" max="11522" width="72.140625" style="141" customWidth="1"/>
    <col min="11523" max="11523" width="11" style="141" bestFit="1" customWidth="1"/>
    <col min="11524" max="11524" width="13.7109375" style="141" customWidth="1"/>
    <col min="11525" max="11525" width="14.140625" style="141" bestFit="1" customWidth="1"/>
    <col min="11526" max="11526" width="15" style="141" bestFit="1" customWidth="1"/>
    <col min="11527" max="11776" width="9.140625" style="141"/>
    <col min="11777" max="11777" width="5.140625" style="141" customWidth="1"/>
    <col min="11778" max="11778" width="72.140625" style="141" customWidth="1"/>
    <col min="11779" max="11779" width="11" style="141" bestFit="1" customWidth="1"/>
    <col min="11780" max="11780" width="13.7109375" style="141" customWidth="1"/>
    <col min="11781" max="11781" width="14.140625" style="141" bestFit="1" customWidth="1"/>
    <col min="11782" max="11782" width="15" style="141" bestFit="1" customWidth="1"/>
    <col min="11783" max="12032" width="9.140625" style="141"/>
    <col min="12033" max="12033" width="5.140625" style="141" customWidth="1"/>
    <col min="12034" max="12034" width="72.140625" style="141" customWidth="1"/>
    <col min="12035" max="12035" width="11" style="141" bestFit="1" customWidth="1"/>
    <col min="12036" max="12036" width="13.7109375" style="141" customWidth="1"/>
    <col min="12037" max="12037" width="14.140625" style="141" bestFit="1" customWidth="1"/>
    <col min="12038" max="12038" width="15" style="141" bestFit="1" customWidth="1"/>
    <col min="12039" max="12288" width="9.140625" style="141"/>
    <col min="12289" max="12289" width="5.140625" style="141" customWidth="1"/>
    <col min="12290" max="12290" width="72.140625" style="141" customWidth="1"/>
    <col min="12291" max="12291" width="11" style="141" bestFit="1" customWidth="1"/>
    <col min="12292" max="12292" width="13.7109375" style="141" customWidth="1"/>
    <col min="12293" max="12293" width="14.140625" style="141" bestFit="1" customWidth="1"/>
    <col min="12294" max="12294" width="15" style="141" bestFit="1" customWidth="1"/>
    <col min="12295" max="12544" width="9.140625" style="141"/>
    <col min="12545" max="12545" width="5.140625" style="141" customWidth="1"/>
    <col min="12546" max="12546" width="72.140625" style="141" customWidth="1"/>
    <col min="12547" max="12547" width="11" style="141" bestFit="1" customWidth="1"/>
    <col min="12548" max="12548" width="13.7109375" style="141" customWidth="1"/>
    <col min="12549" max="12549" width="14.140625" style="141" bestFit="1" customWidth="1"/>
    <col min="12550" max="12550" width="15" style="141" bestFit="1" customWidth="1"/>
    <col min="12551" max="12800" width="9.140625" style="141"/>
    <col min="12801" max="12801" width="5.140625" style="141" customWidth="1"/>
    <col min="12802" max="12802" width="72.140625" style="141" customWidth="1"/>
    <col min="12803" max="12803" width="11" style="141" bestFit="1" customWidth="1"/>
    <col min="12804" max="12804" width="13.7109375" style="141" customWidth="1"/>
    <col min="12805" max="12805" width="14.140625" style="141" bestFit="1" customWidth="1"/>
    <col min="12806" max="12806" width="15" style="141" bestFit="1" customWidth="1"/>
    <col min="12807" max="13056" width="9.140625" style="141"/>
    <col min="13057" max="13057" width="5.140625" style="141" customWidth="1"/>
    <col min="13058" max="13058" width="72.140625" style="141" customWidth="1"/>
    <col min="13059" max="13059" width="11" style="141" bestFit="1" customWidth="1"/>
    <col min="13060" max="13060" width="13.7109375" style="141" customWidth="1"/>
    <col min="13061" max="13061" width="14.140625" style="141" bestFit="1" customWidth="1"/>
    <col min="13062" max="13062" width="15" style="141" bestFit="1" customWidth="1"/>
    <col min="13063" max="13312" width="9.140625" style="141"/>
    <col min="13313" max="13313" width="5.140625" style="141" customWidth="1"/>
    <col min="13314" max="13314" width="72.140625" style="141" customWidth="1"/>
    <col min="13315" max="13315" width="11" style="141" bestFit="1" customWidth="1"/>
    <col min="13316" max="13316" width="13.7109375" style="141" customWidth="1"/>
    <col min="13317" max="13317" width="14.140625" style="141" bestFit="1" customWidth="1"/>
    <col min="13318" max="13318" width="15" style="141" bestFit="1" customWidth="1"/>
    <col min="13319" max="13568" width="9.140625" style="141"/>
    <col min="13569" max="13569" width="5.140625" style="141" customWidth="1"/>
    <col min="13570" max="13570" width="72.140625" style="141" customWidth="1"/>
    <col min="13571" max="13571" width="11" style="141" bestFit="1" customWidth="1"/>
    <col min="13572" max="13572" width="13.7109375" style="141" customWidth="1"/>
    <col min="13573" max="13573" width="14.140625" style="141" bestFit="1" customWidth="1"/>
    <col min="13574" max="13574" width="15" style="141" bestFit="1" customWidth="1"/>
    <col min="13575" max="13824" width="9.140625" style="141"/>
    <col min="13825" max="13825" width="5.140625" style="141" customWidth="1"/>
    <col min="13826" max="13826" width="72.140625" style="141" customWidth="1"/>
    <col min="13827" max="13827" width="11" style="141" bestFit="1" customWidth="1"/>
    <col min="13828" max="13828" width="13.7109375" style="141" customWidth="1"/>
    <col min="13829" max="13829" width="14.140625" style="141" bestFit="1" customWidth="1"/>
    <col min="13830" max="13830" width="15" style="141" bestFit="1" customWidth="1"/>
    <col min="13831" max="14080" width="9.140625" style="141"/>
    <col min="14081" max="14081" width="5.140625" style="141" customWidth="1"/>
    <col min="14082" max="14082" width="72.140625" style="141" customWidth="1"/>
    <col min="14083" max="14083" width="11" style="141" bestFit="1" customWidth="1"/>
    <col min="14084" max="14084" width="13.7109375" style="141" customWidth="1"/>
    <col min="14085" max="14085" width="14.140625" style="141" bestFit="1" customWidth="1"/>
    <col min="14086" max="14086" width="15" style="141" bestFit="1" customWidth="1"/>
    <col min="14087" max="14336" width="9.140625" style="141"/>
    <col min="14337" max="14337" width="5.140625" style="141" customWidth="1"/>
    <col min="14338" max="14338" width="72.140625" style="141" customWidth="1"/>
    <col min="14339" max="14339" width="11" style="141" bestFit="1" customWidth="1"/>
    <col min="14340" max="14340" width="13.7109375" style="141" customWidth="1"/>
    <col min="14341" max="14341" width="14.140625" style="141" bestFit="1" customWidth="1"/>
    <col min="14342" max="14342" width="15" style="141" bestFit="1" customWidth="1"/>
    <col min="14343" max="14592" width="9.140625" style="141"/>
    <col min="14593" max="14593" width="5.140625" style="141" customWidth="1"/>
    <col min="14594" max="14594" width="72.140625" style="141" customWidth="1"/>
    <col min="14595" max="14595" width="11" style="141" bestFit="1" customWidth="1"/>
    <col min="14596" max="14596" width="13.7109375" style="141" customWidth="1"/>
    <col min="14597" max="14597" width="14.140625" style="141" bestFit="1" customWidth="1"/>
    <col min="14598" max="14598" width="15" style="141" bestFit="1" customWidth="1"/>
    <col min="14599" max="14848" width="9.140625" style="141"/>
    <col min="14849" max="14849" width="5.140625" style="141" customWidth="1"/>
    <col min="14850" max="14850" width="72.140625" style="141" customWidth="1"/>
    <col min="14851" max="14851" width="11" style="141" bestFit="1" customWidth="1"/>
    <col min="14852" max="14852" width="13.7109375" style="141" customWidth="1"/>
    <col min="14853" max="14853" width="14.140625" style="141" bestFit="1" customWidth="1"/>
    <col min="14854" max="14854" width="15" style="141" bestFit="1" customWidth="1"/>
    <col min="14855" max="15104" width="9.140625" style="141"/>
    <col min="15105" max="15105" width="5.140625" style="141" customWidth="1"/>
    <col min="15106" max="15106" width="72.140625" style="141" customWidth="1"/>
    <col min="15107" max="15107" width="11" style="141" bestFit="1" customWidth="1"/>
    <col min="15108" max="15108" width="13.7109375" style="141" customWidth="1"/>
    <col min="15109" max="15109" width="14.140625" style="141" bestFit="1" customWidth="1"/>
    <col min="15110" max="15110" width="15" style="141" bestFit="1" customWidth="1"/>
    <col min="15111" max="15360" width="9.140625" style="141"/>
    <col min="15361" max="15361" width="5.140625" style="141" customWidth="1"/>
    <col min="15362" max="15362" width="72.140625" style="141" customWidth="1"/>
    <col min="15363" max="15363" width="11" style="141" bestFit="1" customWidth="1"/>
    <col min="15364" max="15364" width="13.7109375" style="141" customWidth="1"/>
    <col min="15365" max="15365" width="14.140625" style="141" bestFit="1" customWidth="1"/>
    <col min="15366" max="15366" width="15" style="141" bestFit="1" customWidth="1"/>
    <col min="15367" max="15616" width="9.140625" style="141"/>
    <col min="15617" max="15617" width="5.140625" style="141" customWidth="1"/>
    <col min="15618" max="15618" width="72.140625" style="141" customWidth="1"/>
    <col min="15619" max="15619" width="11" style="141" bestFit="1" customWidth="1"/>
    <col min="15620" max="15620" width="13.7109375" style="141" customWidth="1"/>
    <col min="15621" max="15621" width="14.140625" style="141" bestFit="1" customWidth="1"/>
    <col min="15622" max="15622" width="15" style="141" bestFit="1" customWidth="1"/>
    <col min="15623" max="15872" width="9.140625" style="141"/>
    <col min="15873" max="15873" width="5.140625" style="141" customWidth="1"/>
    <col min="15874" max="15874" width="72.140625" style="141" customWidth="1"/>
    <col min="15875" max="15875" width="11" style="141" bestFit="1" customWidth="1"/>
    <col min="15876" max="15876" width="13.7109375" style="141" customWidth="1"/>
    <col min="15877" max="15877" width="14.140625" style="141" bestFit="1" customWidth="1"/>
    <col min="15878" max="15878" width="15" style="141" bestFit="1" customWidth="1"/>
    <col min="15879" max="16128" width="9.140625" style="141"/>
    <col min="16129" max="16129" width="5.140625" style="141" customWidth="1"/>
    <col min="16130" max="16130" width="72.140625" style="141" customWidth="1"/>
    <col min="16131" max="16131" width="11" style="141" bestFit="1" customWidth="1"/>
    <col min="16132" max="16132" width="13.7109375" style="141" customWidth="1"/>
    <col min="16133" max="16133" width="14.140625" style="141" bestFit="1" customWidth="1"/>
    <col min="16134" max="16134" width="15" style="141" bestFit="1" customWidth="1"/>
    <col min="16135" max="16384" width="9.140625" style="141"/>
  </cols>
  <sheetData>
    <row r="1" spans="1:6" ht="47.25" customHeight="1" thickBot="1">
      <c r="A1" s="338" t="s">
        <v>388</v>
      </c>
      <c r="B1" s="339"/>
      <c r="C1" s="339"/>
      <c r="D1" s="339"/>
      <c r="E1" s="339"/>
      <c r="F1" s="340"/>
    </row>
    <row r="2" spans="1:6" ht="20.25" customHeight="1" thickBot="1">
      <c r="A2" s="341" t="s">
        <v>255</v>
      </c>
      <c r="B2" s="342"/>
      <c r="C2" s="342"/>
      <c r="D2" s="342"/>
      <c r="E2" s="342"/>
      <c r="F2" s="343"/>
    </row>
    <row r="3" spans="1:6" ht="43.5" customHeight="1" thickBot="1">
      <c r="A3" s="142" t="s">
        <v>256</v>
      </c>
      <c r="B3" s="143" t="s">
        <v>257</v>
      </c>
      <c r="C3" s="144" t="s">
        <v>258</v>
      </c>
      <c r="D3" s="144" t="s">
        <v>259</v>
      </c>
      <c r="E3" s="144" t="s">
        <v>260</v>
      </c>
      <c r="F3" s="145" t="s">
        <v>261</v>
      </c>
    </row>
    <row r="4" spans="1:6" s="146" customFormat="1" ht="20.25" customHeight="1" thickBot="1">
      <c r="A4" s="344" t="s">
        <v>262</v>
      </c>
      <c r="B4" s="345"/>
      <c r="C4" s="345"/>
      <c r="D4" s="345"/>
      <c r="E4" s="345"/>
      <c r="F4" s="346"/>
    </row>
    <row r="5" spans="1:6" s="146" customFormat="1" ht="20.25" customHeight="1" thickBot="1">
      <c r="A5" s="147"/>
      <c r="B5" s="344" t="s">
        <v>263</v>
      </c>
      <c r="C5" s="347"/>
      <c r="D5" s="347"/>
      <c r="E5" s="347"/>
      <c r="F5" s="348"/>
    </row>
    <row r="6" spans="1:6" s="146" customFormat="1" ht="15.95" customHeight="1">
      <c r="A6" s="330">
        <v>1</v>
      </c>
      <c r="B6" s="148" t="s">
        <v>264</v>
      </c>
      <c r="C6" s="332" t="s">
        <v>112</v>
      </c>
      <c r="D6" s="384">
        <v>40</v>
      </c>
      <c r="E6" s="336"/>
      <c r="F6" s="382">
        <f>D6*E6</f>
        <v>0</v>
      </c>
    </row>
    <row r="7" spans="1:6" s="146" customFormat="1" ht="15.95" customHeight="1" thickBot="1">
      <c r="A7" s="331"/>
      <c r="B7" s="149" t="s">
        <v>265</v>
      </c>
      <c r="C7" s="333"/>
      <c r="D7" s="385"/>
      <c r="E7" s="337"/>
      <c r="F7" s="383"/>
    </row>
    <row r="8" spans="1:6" s="146" customFormat="1" ht="26.45">
      <c r="A8" s="330">
        <v>2</v>
      </c>
      <c r="B8" s="148" t="s">
        <v>266</v>
      </c>
      <c r="C8" s="332" t="s">
        <v>267</v>
      </c>
      <c r="D8" s="384">
        <v>1</v>
      </c>
      <c r="E8" s="336"/>
      <c r="F8" s="382">
        <f>D8*E8</f>
        <v>0</v>
      </c>
    </row>
    <row r="9" spans="1:6" s="146" customFormat="1" ht="42.75" customHeight="1" thickBot="1">
      <c r="A9" s="331"/>
      <c r="B9" s="149" t="s">
        <v>268</v>
      </c>
      <c r="C9" s="333"/>
      <c r="D9" s="385"/>
      <c r="E9" s="337"/>
      <c r="F9" s="383"/>
    </row>
    <row r="10" spans="1:6" s="146" customFormat="1" ht="35.25" customHeight="1">
      <c r="A10" s="330">
        <v>3</v>
      </c>
      <c r="B10" s="148" t="s">
        <v>269</v>
      </c>
      <c r="C10" s="332" t="s">
        <v>267</v>
      </c>
      <c r="D10" s="384">
        <v>1</v>
      </c>
      <c r="E10" s="336"/>
      <c r="F10" s="382">
        <f>D10*E10</f>
        <v>0</v>
      </c>
    </row>
    <row r="11" spans="1:6" s="146" customFormat="1" ht="36" customHeight="1" thickBot="1">
      <c r="A11" s="331"/>
      <c r="B11" s="149" t="s">
        <v>389</v>
      </c>
      <c r="C11" s="333"/>
      <c r="D11" s="385"/>
      <c r="E11" s="337"/>
      <c r="F11" s="383"/>
    </row>
    <row r="12" spans="1:6" s="146" customFormat="1" ht="30" customHeight="1">
      <c r="A12" s="330">
        <v>4</v>
      </c>
      <c r="B12" s="148" t="s">
        <v>271</v>
      </c>
      <c r="C12" s="332" t="s">
        <v>112</v>
      </c>
      <c r="D12" s="384">
        <v>60</v>
      </c>
      <c r="E12" s="336"/>
      <c r="F12" s="382">
        <f>D12*E12</f>
        <v>0</v>
      </c>
    </row>
    <row r="13" spans="1:6" s="146" customFormat="1" ht="31.9" customHeight="1" thickBot="1">
      <c r="A13" s="331"/>
      <c r="B13" s="149" t="s">
        <v>272</v>
      </c>
      <c r="C13" s="333"/>
      <c r="D13" s="385"/>
      <c r="E13" s="337"/>
      <c r="F13" s="383"/>
    </row>
    <row r="14" spans="1:6" ht="30" customHeight="1">
      <c r="A14" s="330">
        <v>5</v>
      </c>
      <c r="B14" s="148" t="s">
        <v>273</v>
      </c>
      <c r="C14" s="332" t="s">
        <v>112</v>
      </c>
      <c r="D14" s="384">
        <v>170</v>
      </c>
      <c r="E14" s="336"/>
      <c r="F14" s="382">
        <f>D14*E14</f>
        <v>0</v>
      </c>
    </row>
    <row r="15" spans="1:6" ht="34.15" customHeight="1" thickBot="1">
      <c r="A15" s="331"/>
      <c r="B15" s="149" t="s">
        <v>274</v>
      </c>
      <c r="C15" s="333"/>
      <c r="D15" s="385"/>
      <c r="E15" s="337"/>
      <c r="F15" s="383"/>
    </row>
    <row r="16" spans="1:6" ht="30" customHeight="1">
      <c r="A16" s="330">
        <v>6</v>
      </c>
      <c r="B16" s="148" t="s">
        <v>275</v>
      </c>
      <c r="C16" s="332" t="s">
        <v>276</v>
      </c>
      <c r="D16" s="384">
        <v>30</v>
      </c>
      <c r="E16" s="336"/>
      <c r="F16" s="382">
        <f>D16*E16</f>
        <v>0</v>
      </c>
    </row>
    <row r="17" spans="1:6" ht="30" customHeight="1" thickBot="1">
      <c r="A17" s="331"/>
      <c r="B17" s="149" t="s">
        <v>277</v>
      </c>
      <c r="C17" s="333"/>
      <c r="D17" s="385"/>
      <c r="E17" s="337"/>
      <c r="F17" s="383"/>
    </row>
    <row r="18" spans="1:6" ht="30" customHeight="1">
      <c r="A18" s="330">
        <v>7</v>
      </c>
      <c r="B18" s="148" t="s">
        <v>278</v>
      </c>
      <c r="C18" s="332" t="s">
        <v>267</v>
      </c>
      <c r="D18" s="384">
        <v>4</v>
      </c>
      <c r="E18" s="336"/>
      <c r="F18" s="382">
        <f>D18*E18</f>
        <v>0</v>
      </c>
    </row>
    <row r="19" spans="1:6" ht="30" customHeight="1" thickBot="1">
      <c r="A19" s="331"/>
      <c r="B19" s="149" t="s">
        <v>279</v>
      </c>
      <c r="C19" s="333"/>
      <c r="D19" s="385"/>
      <c r="E19" s="337"/>
      <c r="F19" s="383"/>
    </row>
    <row r="20" spans="1:6" ht="30" customHeight="1">
      <c r="A20" s="330">
        <v>8</v>
      </c>
      <c r="B20" s="148" t="s">
        <v>280</v>
      </c>
      <c r="C20" s="332" t="s">
        <v>267</v>
      </c>
      <c r="D20" s="384">
        <v>6</v>
      </c>
      <c r="E20" s="336"/>
      <c r="F20" s="382">
        <f>D20*E20</f>
        <v>0</v>
      </c>
    </row>
    <row r="21" spans="1:6" ht="30" customHeight="1" thickBot="1">
      <c r="A21" s="331"/>
      <c r="B21" s="149" t="s">
        <v>281</v>
      </c>
      <c r="C21" s="333"/>
      <c r="D21" s="385"/>
      <c r="E21" s="337"/>
      <c r="F21" s="383"/>
    </row>
    <row r="22" spans="1:6" ht="30" customHeight="1">
      <c r="A22" s="330">
        <v>9</v>
      </c>
      <c r="B22" s="148" t="s">
        <v>282</v>
      </c>
      <c r="C22" s="332" t="s">
        <v>283</v>
      </c>
      <c r="D22" s="384">
        <v>10</v>
      </c>
      <c r="E22" s="336"/>
      <c r="F22" s="382">
        <f>D22*E22</f>
        <v>0</v>
      </c>
    </row>
    <row r="23" spans="1:6" ht="31.15" customHeight="1" thickBot="1">
      <c r="A23" s="331"/>
      <c r="B23" s="149" t="s">
        <v>284</v>
      </c>
      <c r="C23" s="333"/>
      <c r="D23" s="385"/>
      <c r="E23" s="337"/>
      <c r="F23" s="383"/>
    </row>
    <row r="24" spans="1:6" ht="15.95" customHeight="1">
      <c r="A24" s="330">
        <v>10</v>
      </c>
      <c r="B24" s="148" t="s">
        <v>285</v>
      </c>
      <c r="C24" s="332" t="s">
        <v>286</v>
      </c>
      <c r="D24" s="384">
        <v>24</v>
      </c>
      <c r="E24" s="336"/>
      <c r="F24" s="382">
        <f>D24*E24</f>
        <v>0</v>
      </c>
    </row>
    <row r="25" spans="1:6" ht="15.95" customHeight="1" thickBot="1">
      <c r="A25" s="331"/>
      <c r="B25" s="149" t="s">
        <v>287</v>
      </c>
      <c r="C25" s="333"/>
      <c r="D25" s="385"/>
      <c r="E25" s="337"/>
      <c r="F25" s="383"/>
    </row>
    <row r="26" spans="1:6" ht="17.45" customHeight="1">
      <c r="A26" s="330">
        <v>11</v>
      </c>
      <c r="B26" s="148" t="s">
        <v>288</v>
      </c>
      <c r="C26" s="332" t="s">
        <v>286</v>
      </c>
      <c r="D26" s="384">
        <v>1</v>
      </c>
      <c r="E26" s="336"/>
      <c r="F26" s="382">
        <f>D26*E26</f>
        <v>0</v>
      </c>
    </row>
    <row r="27" spans="1:6" ht="17.45" customHeight="1" thickBot="1">
      <c r="A27" s="331"/>
      <c r="B27" s="149" t="s">
        <v>289</v>
      </c>
      <c r="C27" s="333"/>
      <c r="D27" s="385"/>
      <c r="E27" s="337"/>
      <c r="F27" s="383"/>
    </row>
    <row r="28" spans="1:6" ht="24" customHeight="1">
      <c r="A28" s="330">
        <v>12</v>
      </c>
      <c r="B28" s="148" t="s">
        <v>290</v>
      </c>
      <c r="C28" s="332" t="s">
        <v>291</v>
      </c>
      <c r="D28" s="384">
        <v>1</v>
      </c>
      <c r="E28" s="336"/>
      <c r="F28" s="382">
        <f>D28*E28</f>
        <v>0</v>
      </c>
    </row>
    <row r="29" spans="1:6" ht="28.15" customHeight="1" thickBot="1">
      <c r="A29" s="331"/>
      <c r="B29" s="149" t="s">
        <v>292</v>
      </c>
      <c r="C29" s="333"/>
      <c r="D29" s="385"/>
      <c r="E29" s="337"/>
      <c r="F29" s="383"/>
    </row>
    <row r="30" spans="1:6" ht="25.5" customHeight="1" thickBot="1">
      <c r="A30" s="150"/>
      <c r="B30" s="151"/>
      <c r="C30" s="150"/>
      <c r="D30" s="152"/>
      <c r="E30" s="152"/>
      <c r="F30" s="153"/>
    </row>
    <row r="31" spans="1:6" ht="15.75" customHeight="1" thickBot="1">
      <c r="A31" s="329" t="s">
        <v>293</v>
      </c>
      <c r="B31" s="329"/>
      <c r="C31" s="329"/>
      <c r="D31" s="329"/>
      <c r="E31" s="329"/>
      <c r="F31" s="177">
        <f>SUM(F6:F29)</f>
        <v>0</v>
      </c>
    </row>
    <row r="32" spans="1:6" ht="18" customHeight="1">
      <c r="A32" s="178"/>
      <c r="B32" s="178"/>
      <c r="C32" s="178"/>
      <c r="D32" s="178"/>
      <c r="E32" s="178"/>
      <c r="F32" s="179"/>
    </row>
    <row r="33" spans="2:2" ht="13.9" thickBot="1">
      <c r="B33" s="138" t="s">
        <v>253</v>
      </c>
    </row>
    <row r="34" spans="2:2" ht="13.9" thickTop="1"/>
    <row r="40" spans="2:2" ht="12.75" hidden="1" customHeight="1"/>
    <row r="41" spans="2:2" ht="12.75" hidden="1" customHeight="1"/>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72"/>
  <sheetViews>
    <sheetView topLeftCell="A28" zoomScaleNormal="100" workbookViewId="0">
      <selection activeCell="C79" sqref="C79"/>
    </sheetView>
  </sheetViews>
  <sheetFormatPr defaultColWidth="9.140625" defaultRowHeight="13.15"/>
  <cols>
    <col min="1" max="1" width="9.140625" style="169"/>
    <col min="2" max="2" width="78.42578125" style="169" bestFit="1" customWidth="1"/>
    <col min="3" max="3" width="9.140625" style="169"/>
    <col min="4" max="4" width="9.140625" style="170"/>
    <col min="5" max="5" width="10.140625" style="171" bestFit="1" customWidth="1"/>
    <col min="6" max="6" width="18.28515625" style="172" customWidth="1"/>
    <col min="7" max="257" width="9.140625" style="165"/>
    <col min="258" max="258" width="78.42578125" style="165" bestFit="1" customWidth="1"/>
    <col min="259" max="260" width="9.140625" style="165"/>
    <col min="261" max="261" width="10.140625" style="165" bestFit="1" customWidth="1"/>
    <col min="262" max="262" width="18.28515625" style="165" customWidth="1"/>
    <col min="263" max="513" width="9.140625" style="165"/>
    <col min="514" max="514" width="78.42578125" style="165" bestFit="1" customWidth="1"/>
    <col min="515" max="516" width="9.140625" style="165"/>
    <col min="517" max="517" width="10.140625" style="165" bestFit="1" customWidth="1"/>
    <col min="518" max="518" width="18.28515625" style="165" customWidth="1"/>
    <col min="519" max="769" width="9.140625" style="165"/>
    <col min="770" max="770" width="78.42578125" style="165" bestFit="1" customWidth="1"/>
    <col min="771" max="772" width="9.140625" style="165"/>
    <col min="773" max="773" width="10.140625" style="165" bestFit="1" customWidth="1"/>
    <col min="774" max="774" width="18.28515625" style="165" customWidth="1"/>
    <col min="775" max="1025" width="9.140625" style="165"/>
    <col min="1026" max="1026" width="78.42578125" style="165" bestFit="1" customWidth="1"/>
    <col min="1027" max="1028" width="9.140625" style="165"/>
    <col min="1029" max="1029" width="10.140625" style="165" bestFit="1" customWidth="1"/>
    <col min="1030" max="1030" width="18.28515625" style="165" customWidth="1"/>
    <col min="1031" max="1281" width="9.140625" style="165"/>
    <col min="1282" max="1282" width="78.42578125" style="165" bestFit="1" customWidth="1"/>
    <col min="1283" max="1284" width="9.140625" style="165"/>
    <col min="1285" max="1285" width="10.140625" style="165" bestFit="1" customWidth="1"/>
    <col min="1286" max="1286" width="18.28515625" style="165" customWidth="1"/>
    <col min="1287" max="1537" width="9.140625" style="165"/>
    <col min="1538" max="1538" width="78.42578125" style="165" bestFit="1" customWidth="1"/>
    <col min="1539" max="1540" width="9.140625" style="165"/>
    <col min="1541" max="1541" width="10.140625" style="165" bestFit="1" customWidth="1"/>
    <col min="1542" max="1542" width="18.28515625" style="165" customWidth="1"/>
    <col min="1543" max="1793" width="9.140625" style="165"/>
    <col min="1794" max="1794" width="78.42578125" style="165" bestFit="1" customWidth="1"/>
    <col min="1795" max="1796" width="9.140625" style="165"/>
    <col min="1797" max="1797" width="10.140625" style="165" bestFit="1" customWidth="1"/>
    <col min="1798" max="1798" width="18.28515625" style="165" customWidth="1"/>
    <col min="1799" max="2049" width="9.140625" style="165"/>
    <col min="2050" max="2050" width="78.42578125" style="165" bestFit="1" customWidth="1"/>
    <col min="2051" max="2052" width="9.140625" style="165"/>
    <col min="2053" max="2053" width="10.140625" style="165" bestFit="1" customWidth="1"/>
    <col min="2054" max="2054" width="18.28515625" style="165" customWidth="1"/>
    <col min="2055" max="2305" width="9.140625" style="165"/>
    <col min="2306" max="2306" width="78.42578125" style="165" bestFit="1" customWidth="1"/>
    <col min="2307" max="2308" width="9.140625" style="165"/>
    <col min="2309" max="2309" width="10.140625" style="165" bestFit="1" customWidth="1"/>
    <col min="2310" max="2310" width="18.28515625" style="165" customWidth="1"/>
    <col min="2311" max="2561" width="9.140625" style="165"/>
    <col min="2562" max="2562" width="78.42578125" style="165" bestFit="1" customWidth="1"/>
    <col min="2563" max="2564" width="9.140625" style="165"/>
    <col min="2565" max="2565" width="10.140625" style="165" bestFit="1" customWidth="1"/>
    <col min="2566" max="2566" width="18.28515625" style="165" customWidth="1"/>
    <col min="2567" max="2817" width="9.140625" style="165"/>
    <col min="2818" max="2818" width="78.42578125" style="165" bestFit="1" customWidth="1"/>
    <col min="2819" max="2820" width="9.140625" style="165"/>
    <col min="2821" max="2821" width="10.140625" style="165" bestFit="1" customWidth="1"/>
    <col min="2822" max="2822" width="18.28515625" style="165" customWidth="1"/>
    <col min="2823" max="3073" width="9.140625" style="165"/>
    <col min="3074" max="3074" width="78.42578125" style="165" bestFit="1" customWidth="1"/>
    <col min="3075" max="3076" width="9.140625" style="165"/>
    <col min="3077" max="3077" width="10.140625" style="165" bestFit="1" customWidth="1"/>
    <col min="3078" max="3078" width="18.28515625" style="165" customWidth="1"/>
    <col min="3079" max="3329" width="9.140625" style="165"/>
    <col min="3330" max="3330" width="78.42578125" style="165" bestFit="1" customWidth="1"/>
    <col min="3331" max="3332" width="9.140625" style="165"/>
    <col min="3333" max="3333" width="10.140625" style="165" bestFit="1" customWidth="1"/>
    <col min="3334" max="3334" width="18.28515625" style="165" customWidth="1"/>
    <col min="3335" max="3585" width="9.140625" style="165"/>
    <col min="3586" max="3586" width="78.42578125" style="165" bestFit="1" customWidth="1"/>
    <col min="3587" max="3588" width="9.140625" style="165"/>
    <col min="3589" max="3589" width="10.140625" style="165" bestFit="1" customWidth="1"/>
    <col min="3590" max="3590" width="18.28515625" style="165" customWidth="1"/>
    <col min="3591" max="3841" width="9.140625" style="165"/>
    <col min="3842" max="3842" width="78.42578125" style="165" bestFit="1" customWidth="1"/>
    <col min="3843" max="3844" width="9.140625" style="165"/>
    <col min="3845" max="3845" width="10.140625" style="165" bestFit="1" customWidth="1"/>
    <col min="3846" max="3846" width="18.28515625" style="165" customWidth="1"/>
    <col min="3847" max="4097" width="9.140625" style="165"/>
    <col min="4098" max="4098" width="78.42578125" style="165" bestFit="1" customWidth="1"/>
    <col min="4099" max="4100" width="9.140625" style="165"/>
    <col min="4101" max="4101" width="10.140625" style="165" bestFit="1" customWidth="1"/>
    <col min="4102" max="4102" width="18.28515625" style="165" customWidth="1"/>
    <col min="4103" max="4353" width="9.140625" style="165"/>
    <col min="4354" max="4354" width="78.42578125" style="165" bestFit="1" customWidth="1"/>
    <col min="4355" max="4356" width="9.140625" style="165"/>
    <col min="4357" max="4357" width="10.140625" style="165" bestFit="1" customWidth="1"/>
    <col min="4358" max="4358" width="18.28515625" style="165" customWidth="1"/>
    <col min="4359" max="4609" width="9.140625" style="165"/>
    <col min="4610" max="4610" width="78.42578125" style="165" bestFit="1" customWidth="1"/>
    <col min="4611" max="4612" width="9.140625" style="165"/>
    <col min="4613" max="4613" width="10.140625" style="165" bestFit="1" customWidth="1"/>
    <col min="4614" max="4614" width="18.28515625" style="165" customWidth="1"/>
    <col min="4615" max="4865" width="9.140625" style="165"/>
    <col min="4866" max="4866" width="78.42578125" style="165" bestFit="1" customWidth="1"/>
    <col min="4867" max="4868" width="9.140625" style="165"/>
    <col min="4869" max="4869" width="10.140625" style="165" bestFit="1" customWidth="1"/>
    <col min="4870" max="4870" width="18.28515625" style="165" customWidth="1"/>
    <col min="4871" max="5121" width="9.140625" style="165"/>
    <col min="5122" max="5122" width="78.42578125" style="165" bestFit="1" customWidth="1"/>
    <col min="5123" max="5124" width="9.140625" style="165"/>
    <col min="5125" max="5125" width="10.140625" style="165" bestFit="1" customWidth="1"/>
    <col min="5126" max="5126" width="18.28515625" style="165" customWidth="1"/>
    <col min="5127" max="5377" width="9.140625" style="165"/>
    <col min="5378" max="5378" width="78.42578125" style="165" bestFit="1" customWidth="1"/>
    <col min="5379" max="5380" width="9.140625" style="165"/>
    <col min="5381" max="5381" width="10.140625" style="165" bestFit="1" customWidth="1"/>
    <col min="5382" max="5382" width="18.28515625" style="165" customWidth="1"/>
    <col min="5383" max="5633" width="9.140625" style="165"/>
    <col min="5634" max="5634" width="78.42578125" style="165" bestFit="1" customWidth="1"/>
    <col min="5635" max="5636" width="9.140625" style="165"/>
    <col min="5637" max="5637" width="10.140625" style="165" bestFit="1" customWidth="1"/>
    <col min="5638" max="5638" width="18.28515625" style="165" customWidth="1"/>
    <col min="5639" max="5889" width="9.140625" style="165"/>
    <col min="5890" max="5890" width="78.42578125" style="165" bestFit="1" customWidth="1"/>
    <col min="5891" max="5892" width="9.140625" style="165"/>
    <col min="5893" max="5893" width="10.140625" style="165" bestFit="1" customWidth="1"/>
    <col min="5894" max="5894" width="18.28515625" style="165" customWidth="1"/>
    <col min="5895" max="6145" width="9.140625" style="165"/>
    <col min="6146" max="6146" width="78.42578125" style="165" bestFit="1" customWidth="1"/>
    <col min="6147" max="6148" width="9.140625" style="165"/>
    <col min="6149" max="6149" width="10.140625" style="165" bestFit="1" customWidth="1"/>
    <col min="6150" max="6150" width="18.28515625" style="165" customWidth="1"/>
    <col min="6151" max="6401" width="9.140625" style="165"/>
    <col min="6402" max="6402" width="78.42578125" style="165" bestFit="1" customWidth="1"/>
    <col min="6403" max="6404" width="9.140625" style="165"/>
    <col min="6405" max="6405" width="10.140625" style="165" bestFit="1" customWidth="1"/>
    <col min="6406" max="6406" width="18.28515625" style="165" customWidth="1"/>
    <col min="6407" max="6657" width="9.140625" style="165"/>
    <col min="6658" max="6658" width="78.42578125" style="165" bestFit="1" customWidth="1"/>
    <col min="6659" max="6660" width="9.140625" style="165"/>
    <col min="6661" max="6661" width="10.140625" style="165" bestFit="1" customWidth="1"/>
    <col min="6662" max="6662" width="18.28515625" style="165" customWidth="1"/>
    <col min="6663" max="6913" width="9.140625" style="165"/>
    <col min="6914" max="6914" width="78.42578125" style="165" bestFit="1" customWidth="1"/>
    <col min="6915" max="6916" width="9.140625" style="165"/>
    <col min="6917" max="6917" width="10.140625" style="165" bestFit="1" customWidth="1"/>
    <col min="6918" max="6918" width="18.28515625" style="165" customWidth="1"/>
    <col min="6919" max="7169" width="9.140625" style="165"/>
    <col min="7170" max="7170" width="78.42578125" style="165" bestFit="1" customWidth="1"/>
    <col min="7171" max="7172" width="9.140625" style="165"/>
    <col min="7173" max="7173" width="10.140625" style="165" bestFit="1" customWidth="1"/>
    <col min="7174" max="7174" width="18.28515625" style="165" customWidth="1"/>
    <col min="7175" max="7425" width="9.140625" style="165"/>
    <col min="7426" max="7426" width="78.42578125" style="165" bestFit="1" customWidth="1"/>
    <col min="7427" max="7428" width="9.140625" style="165"/>
    <col min="7429" max="7429" width="10.140625" style="165" bestFit="1" customWidth="1"/>
    <col min="7430" max="7430" width="18.28515625" style="165" customWidth="1"/>
    <col min="7431" max="7681" width="9.140625" style="165"/>
    <col min="7682" max="7682" width="78.42578125" style="165" bestFit="1" customWidth="1"/>
    <col min="7683" max="7684" width="9.140625" style="165"/>
    <col min="7685" max="7685" width="10.140625" style="165" bestFit="1" customWidth="1"/>
    <col min="7686" max="7686" width="18.28515625" style="165" customWidth="1"/>
    <col min="7687" max="7937" width="9.140625" style="165"/>
    <col min="7938" max="7938" width="78.42578125" style="165" bestFit="1" customWidth="1"/>
    <col min="7939" max="7940" width="9.140625" style="165"/>
    <col min="7941" max="7941" width="10.140625" style="165" bestFit="1" customWidth="1"/>
    <col min="7942" max="7942" width="18.28515625" style="165" customWidth="1"/>
    <col min="7943" max="8193" width="9.140625" style="165"/>
    <col min="8194" max="8194" width="78.42578125" style="165" bestFit="1" customWidth="1"/>
    <col min="8195" max="8196" width="9.140625" style="165"/>
    <col min="8197" max="8197" width="10.140625" style="165" bestFit="1" customWidth="1"/>
    <col min="8198" max="8198" width="18.28515625" style="165" customWidth="1"/>
    <col min="8199" max="8449" width="9.140625" style="165"/>
    <col min="8450" max="8450" width="78.42578125" style="165" bestFit="1" customWidth="1"/>
    <col min="8451" max="8452" width="9.140625" style="165"/>
    <col min="8453" max="8453" width="10.140625" style="165" bestFit="1" customWidth="1"/>
    <col min="8454" max="8454" width="18.28515625" style="165" customWidth="1"/>
    <col min="8455" max="8705" width="9.140625" style="165"/>
    <col min="8706" max="8706" width="78.42578125" style="165" bestFit="1" customWidth="1"/>
    <col min="8707" max="8708" width="9.140625" style="165"/>
    <col min="8709" max="8709" width="10.140625" style="165" bestFit="1" customWidth="1"/>
    <col min="8710" max="8710" width="18.28515625" style="165" customWidth="1"/>
    <col min="8711" max="8961" width="9.140625" style="165"/>
    <col min="8962" max="8962" width="78.42578125" style="165" bestFit="1" customWidth="1"/>
    <col min="8963" max="8964" width="9.140625" style="165"/>
    <col min="8965" max="8965" width="10.140625" style="165" bestFit="1" customWidth="1"/>
    <col min="8966" max="8966" width="18.28515625" style="165" customWidth="1"/>
    <col min="8967" max="9217" width="9.140625" style="165"/>
    <col min="9218" max="9218" width="78.42578125" style="165" bestFit="1" customWidth="1"/>
    <col min="9219" max="9220" width="9.140625" style="165"/>
    <col min="9221" max="9221" width="10.140625" style="165" bestFit="1" customWidth="1"/>
    <col min="9222" max="9222" width="18.28515625" style="165" customWidth="1"/>
    <col min="9223" max="9473" width="9.140625" style="165"/>
    <col min="9474" max="9474" width="78.42578125" style="165" bestFit="1" customWidth="1"/>
    <col min="9475" max="9476" width="9.140625" style="165"/>
    <col min="9477" max="9477" width="10.140625" style="165" bestFit="1" customWidth="1"/>
    <col min="9478" max="9478" width="18.28515625" style="165" customWidth="1"/>
    <col min="9479" max="9729" width="9.140625" style="165"/>
    <col min="9730" max="9730" width="78.42578125" style="165" bestFit="1" customWidth="1"/>
    <col min="9731" max="9732" width="9.140625" style="165"/>
    <col min="9733" max="9733" width="10.140625" style="165" bestFit="1" customWidth="1"/>
    <col min="9734" max="9734" width="18.28515625" style="165" customWidth="1"/>
    <col min="9735" max="9985" width="9.140625" style="165"/>
    <col min="9986" max="9986" width="78.42578125" style="165" bestFit="1" customWidth="1"/>
    <col min="9987" max="9988" width="9.140625" style="165"/>
    <col min="9989" max="9989" width="10.140625" style="165" bestFit="1" customWidth="1"/>
    <col min="9990" max="9990" width="18.28515625" style="165" customWidth="1"/>
    <col min="9991" max="10241" width="9.140625" style="165"/>
    <col min="10242" max="10242" width="78.42578125" style="165" bestFit="1" customWidth="1"/>
    <col min="10243" max="10244" width="9.140625" style="165"/>
    <col min="10245" max="10245" width="10.140625" style="165" bestFit="1" customWidth="1"/>
    <col min="10246" max="10246" width="18.28515625" style="165" customWidth="1"/>
    <col min="10247" max="10497" width="9.140625" style="165"/>
    <col min="10498" max="10498" width="78.42578125" style="165" bestFit="1" customWidth="1"/>
    <col min="10499" max="10500" width="9.140625" style="165"/>
    <col min="10501" max="10501" width="10.140625" style="165" bestFit="1" customWidth="1"/>
    <col min="10502" max="10502" width="18.28515625" style="165" customWidth="1"/>
    <col min="10503" max="10753" width="9.140625" style="165"/>
    <col min="10754" max="10754" width="78.42578125" style="165" bestFit="1" customWidth="1"/>
    <col min="10755" max="10756" width="9.140625" style="165"/>
    <col min="10757" max="10757" width="10.140625" style="165" bestFit="1" customWidth="1"/>
    <col min="10758" max="10758" width="18.28515625" style="165" customWidth="1"/>
    <col min="10759" max="11009" width="9.140625" style="165"/>
    <col min="11010" max="11010" width="78.42578125" style="165" bestFit="1" customWidth="1"/>
    <col min="11011" max="11012" width="9.140625" style="165"/>
    <col min="11013" max="11013" width="10.140625" style="165" bestFit="1" customWidth="1"/>
    <col min="11014" max="11014" width="18.28515625" style="165" customWidth="1"/>
    <col min="11015" max="11265" width="9.140625" style="165"/>
    <col min="11266" max="11266" width="78.42578125" style="165" bestFit="1" customWidth="1"/>
    <col min="11267" max="11268" width="9.140625" style="165"/>
    <col min="11269" max="11269" width="10.140625" style="165" bestFit="1" customWidth="1"/>
    <col min="11270" max="11270" width="18.28515625" style="165" customWidth="1"/>
    <col min="11271" max="11521" width="9.140625" style="165"/>
    <col min="11522" max="11522" width="78.42578125" style="165" bestFit="1" customWidth="1"/>
    <col min="11523" max="11524" width="9.140625" style="165"/>
    <col min="11525" max="11525" width="10.140625" style="165" bestFit="1" customWidth="1"/>
    <col min="11526" max="11526" width="18.28515625" style="165" customWidth="1"/>
    <col min="11527" max="11777" width="9.140625" style="165"/>
    <col min="11778" max="11778" width="78.42578125" style="165" bestFit="1" customWidth="1"/>
    <col min="11779" max="11780" width="9.140625" style="165"/>
    <col min="11781" max="11781" width="10.140625" style="165" bestFit="1" customWidth="1"/>
    <col min="11782" max="11782" width="18.28515625" style="165" customWidth="1"/>
    <col min="11783" max="12033" width="9.140625" style="165"/>
    <col min="12034" max="12034" width="78.42578125" style="165" bestFit="1" customWidth="1"/>
    <col min="12035" max="12036" width="9.140625" style="165"/>
    <col min="12037" max="12037" width="10.140625" style="165" bestFit="1" customWidth="1"/>
    <col min="12038" max="12038" width="18.28515625" style="165" customWidth="1"/>
    <col min="12039" max="12289" width="9.140625" style="165"/>
    <col min="12290" max="12290" width="78.42578125" style="165" bestFit="1" customWidth="1"/>
    <col min="12291" max="12292" width="9.140625" style="165"/>
    <col min="12293" max="12293" width="10.140625" style="165" bestFit="1" customWidth="1"/>
    <col min="12294" max="12294" width="18.28515625" style="165" customWidth="1"/>
    <col min="12295" max="12545" width="9.140625" style="165"/>
    <col min="12546" max="12546" width="78.42578125" style="165" bestFit="1" customWidth="1"/>
    <col min="12547" max="12548" width="9.140625" style="165"/>
    <col min="12549" max="12549" width="10.140625" style="165" bestFit="1" customWidth="1"/>
    <col min="12550" max="12550" width="18.28515625" style="165" customWidth="1"/>
    <col min="12551" max="12801" width="9.140625" style="165"/>
    <col min="12802" max="12802" width="78.42578125" style="165" bestFit="1" customWidth="1"/>
    <col min="12803" max="12804" width="9.140625" style="165"/>
    <col min="12805" max="12805" width="10.140625" style="165" bestFit="1" customWidth="1"/>
    <col min="12806" max="12806" width="18.28515625" style="165" customWidth="1"/>
    <col min="12807" max="13057" width="9.140625" style="165"/>
    <col min="13058" max="13058" width="78.42578125" style="165" bestFit="1" customWidth="1"/>
    <col min="13059" max="13060" width="9.140625" style="165"/>
    <col min="13061" max="13061" width="10.140625" style="165" bestFit="1" customWidth="1"/>
    <col min="13062" max="13062" width="18.28515625" style="165" customWidth="1"/>
    <col min="13063" max="13313" width="9.140625" style="165"/>
    <col min="13314" max="13314" width="78.42578125" style="165" bestFit="1" customWidth="1"/>
    <col min="13315" max="13316" width="9.140625" style="165"/>
    <col min="13317" max="13317" width="10.140625" style="165" bestFit="1" customWidth="1"/>
    <col min="13318" max="13318" width="18.28515625" style="165" customWidth="1"/>
    <col min="13319" max="13569" width="9.140625" style="165"/>
    <col min="13570" max="13570" width="78.42578125" style="165" bestFit="1" customWidth="1"/>
    <col min="13571" max="13572" width="9.140625" style="165"/>
    <col min="13573" max="13573" width="10.140625" style="165" bestFit="1" customWidth="1"/>
    <col min="13574" max="13574" width="18.28515625" style="165" customWidth="1"/>
    <col min="13575" max="13825" width="9.140625" style="165"/>
    <col min="13826" max="13826" width="78.42578125" style="165" bestFit="1" customWidth="1"/>
    <col min="13827" max="13828" width="9.140625" style="165"/>
    <col min="13829" max="13829" width="10.140625" style="165" bestFit="1" customWidth="1"/>
    <col min="13830" max="13830" width="18.28515625" style="165" customWidth="1"/>
    <col min="13831" max="14081" width="9.140625" style="165"/>
    <col min="14082" max="14082" width="78.42578125" style="165" bestFit="1" customWidth="1"/>
    <col min="14083" max="14084" width="9.140625" style="165"/>
    <col min="14085" max="14085" width="10.140625" style="165" bestFit="1" customWidth="1"/>
    <col min="14086" max="14086" width="18.28515625" style="165" customWidth="1"/>
    <col min="14087" max="14337" width="9.140625" style="165"/>
    <col min="14338" max="14338" width="78.42578125" style="165" bestFit="1" customWidth="1"/>
    <col min="14339" max="14340" width="9.140625" style="165"/>
    <col min="14341" max="14341" width="10.140625" style="165" bestFit="1" customWidth="1"/>
    <col min="14342" max="14342" width="18.28515625" style="165" customWidth="1"/>
    <col min="14343" max="14593" width="9.140625" style="165"/>
    <col min="14594" max="14594" width="78.42578125" style="165" bestFit="1" customWidth="1"/>
    <col min="14595" max="14596" width="9.140625" style="165"/>
    <col min="14597" max="14597" width="10.140625" style="165" bestFit="1" customWidth="1"/>
    <col min="14598" max="14598" width="18.28515625" style="165" customWidth="1"/>
    <col min="14599" max="14849" width="9.140625" style="165"/>
    <col min="14850" max="14850" width="78.42578125" style="165" bestFit="1" customWidth="1"/>
    <col min="14851" max="14852" width="9.140625" style="165"/>
    <col min="14853" max="14853" width="10.140625" style="165" bestFit="1" customWidth="1"/>
    <col min="14854" max="14854" width="18.28515625" style="165" customWidth="1"/>
    <col min="14855" max="15105" width="9.140625" style="165"/>
    <col min="15106" max="15106" width="78.42578125" style="165" bestFit="1" customWidth="1"/>
    <col min="15107" max="15108" width="9.140625" style="165"/>
    <col min="15109" max="15109" width="10.140625" style="165" bestFit="1" customWidth="1"/>
    <col min="15110" max="15110" width="18.28515625" style="165" customWidth="1"/>
    <col min="15111" max="15361" width="9.140625" style="165"/>
    <col min="15362" max="15362" width="78.42578125" style="165" bestFit="1" customWidth="1"/>
    <col min="15363" max="15364" width="9.140625" style="165"/>
    <col min="15365" max="15365" width="10.140625" style="165" bestFit="1" customWidth="1"/>
    <col min="15366" max="15366" width="18.28515625" style="165" customWidth="1"/>
    <col min="15367" max="15617" width="9.140625" style="165"/>
    <col min="15618" max="15618" width="78.42578125" style="165" bestFit="1" customWidth="1"/>
    <col min="15619" max="15620" width="9.140625" style="165"/>
    <col min="15621" max="15621" width="10.140625" style="165" bestFit="1" customWidth="1"/>
    <col min="15622" max="15622" width="18.28515625" style="165" customWidth="1"/>
    <col min="15623" max="15873" width="9.140625" style="165"/>
    <col min="15874" max="15874" width="78.42578125" style="165" bestFit="1" customWidth="1"/>
    <col min="15875" max="15876" width="9.140625" style="165"/>
    <col min="15877" max="15877" width="10.140625" style="165" bestFit="1" customWidth="1"/>
    <col min="15878" max="15878" width="18.28515625" style="165" customWidth="1"/>
    <col min="15879" max="16129" width="9.140625" style="165"/>
    <col min="16130" max="16130" width="78.42578125" style="165" bestFit="1" customWidth="1"/>
    <col min="16131" max="16132" width="9.140625" style="165"/>
    <col min="16133" max="16133" width="10.140625" style="165" bestFit="1" customWidth="1"/>
    <col min="16134" max="16134" width="18.28515625" style="165" customWidth="1"/>
    <col min="16135" max="16384" width="9.140625" style="165"/>
  </cols>
  <sheetData>
    <row r="1" spans="1:6" s="24" customFormat="1" ht="39" customHeight="1" thickBot="1">
      <c r="A1" s="369" t="s">
        <v>390</v>
      </c>
      <c r="B1" s="402"/>
      <c r="C1" s="402"/>
      <c r="D1" s="402"/>
      <c r="E1" s="402"/>
      <c r="F1" s="403"/>
    </row>
    <row r="2" spans="1:6" s="24" customFormat="1" ht="39" customHeight="1" thickBot="1">
      <c r="A2" s="369" t="s">
        <v>391</v>
      </c>
      <c r="B2" s="402"/>
      <c r="C2" s="402"/>
      <c r="D2" s="402"/>
      <c r="E2" s="402"/>
      <c r="F2" s="403"/>
    </row>
    <row r="3" spans="1:6" s="24" customFormat="1" ht="18" thickBot="1">
      <c r="A3" s="375" t="s">
        <v>296</v>
      </c>
      <c r="B3" s="376"/>
      <c r="C3" s="376"/>
      <c r="D3" s="376"/>
      <c r="E3" s="376"/>
      <c r="F3" s="377"/>
    </row>
    <row r="4" spans="1:6" s="24" customFormat="1" ht="21.6" thickBot="1">
      <c r="A4" s="378" t="s">
        <v>297</v>
      </c>
      <c r="B4" s="379"/>
      <c r="C4" s="157" t="s">
        <v>298</v>
      </c>
      <c r="D4" s="158" t="s">
        <v>299</v>
      </c>
      <c r="E4" s="158" t="s">
        <v>300</v>
      </c>
      <c r="F4" s="159" t="s">
        <v>301</v>
      </c>
    </row>
    <row r="5" spans="1:6" s="24" customFormat="1" ht="15.6">
      <c r="A5" s="160" t="s">
        <v>302</v>
      </c>
      <c r="B5" s="358" t="s">
        <v>303</v>
      </c>
      <c r="C5" s="380"/>
      <c r="D5" s="380"/>
      <c r="E5" s="380"/>
      <c r="F5" s="380"/>
    </row>
    <row r="6" spans="1:6" s="24" customFormat="1" ht="60" customHeight="1">
      <c r="A6" s="352">
        <v>1</v>
      </c>
      <c r="B6" s="180" t="s">
        <v>304</v>
      </c>
      <c r="C6" s="181" t="s">
        <v>305</v>
      </c>
      <c r="D6" s="362">
        <f>1*1.6*1.7</f>
        <v>2.72</v>
      </c>
      <c r="E6" s="356"/>
      <c r="F6" s="356">
        <f>+D6*E6</f>
        <v>0</v>
      </c>
    </row>
    <row r="7" spans="1:6" s="24" customFormat="1" ht="58.5" customHeight="1">
      <c r="A7" s="353"/>
      <c r="B7" s="182" t="s">
        <v>306</v>
      </c>
      <c r="C7" s="183" t="s">
        <v>307</v>
      </c>
      <c r="D7" s="363"/>
      <c r="E7" s="356"/>
      <c r="F7" s="356"/>
    </row>
    <row r="8" spans="1:6" s="24" customFormat="1" ht="61.5" customHeight="1">
      <c r="A8" s="352">
        <v>2</v>
      </c>
      <c r="B8" s="180" t="s">
        <v>308</v>
      </c>
      <c r="C8" s="181" t="s">
        <v>309</v>
      </c>
      <c r="D8" s="362">
        <v>1</v>
      </c>
      <c r="E8" s="356"/>
      <c r="F8" s="356">
        <f>+D8*E8</f>
        <v>0</v>
      </c>
    </row>
    <row r="9" spans="1:6" s="24" customFormat="1" ht="58.15" customHeight="1">
      <c r="A9" s="353"/>
      <c r="B9" s="182" t="s">
        <v>310</v>
      </c>
      <c r="C9" s="183" t="s">
        <v>117</v>
      </c>
      <c r="D9" s="363"/>
      <c r="E9" s="356"/>
      <c r="F9" s="356"/>
    </row>
    <row r="10" spans="1:6" ht="27" customHeight="1">
      <c r="A10" s="352">
        <v>3</v>
      </c>
      <c r="B10" s="180" t="s">
        <v>311</v>
      </c>
      <c r="C10" s="181" t="s">
        <v>312</v>
      </c>
      <c r="D10" s="362">
        <v>0.7</v>
      </c>
      <c r="E10" s="356"/>
      <c r="F10" s="356">
        <f>+D10*E10</f>
        <v>0</v>
      </c>
    </row>
    <row r="11" spans="1:6" ht="27.6" customHeight="1">
      <c r="A11" s="353"/>
      <c r="B11" s="182" t="s">
        <v>313</v>
      </c>
      <c r="C11" s="183" t="s">
        <v>307</v>
      </c>
      <c r="D11" s="363"/>
      <c r="E11" s="356"/>
      <c r="F11" s="356"/>
    </row>
    <row r="12" spans="1:6" s="24" customFormat="1" ht="16.149999999999999" thickBot="1">
      <c r="A12" s="357" t="s">
        <v>314</v>
      </c>
      <c r="B12" s="364"/>
      <c r="C12" s="364"/>
      <c r="D12" s="364"/>
      <c r="E12" s="364"/>
      <c r="F12" s="166">
        <f>SUM(F6:F10)</f>
        <v>0</v>
      </c>
    </row>
    <row r="13" spans="1:6" s="24" customFormat="1" ht="15.6">
      <c r="A13" s="160" t="s">
        <v>315</v>
      </c>
      <c r="B13" s="358" t="s">
        <v>316</v>
      </c>
      <c r="C13" s="358"/>
      <c r="D13" s="358"/>
      <c r="E13" s="358"/>
      <c r="F13" s="358"/>
    </row>
    <row r="14" spans="1:6" s="24" customFormat="1" ht="30" customHeight="1">
      <c r="A14" s="352">
        <v>1</v>
      </c>
      <c r="B14" s="180" t="s">
        <v>317</v>
      </c>
      <c r="C14" s="181" t="s">
        <v>305</v>
      </c>
      <c r="D14" s="354">
        <f>32*0.3*0.6</f>
        <v>5.76</v>
      </c>
      <c r="E14" s="356"/>
      <c r="F14" s="356">
        <f>+D14*E14</f>
        <v>0</v>
      </c>
    </row>
    <row r="15" spans="1:6" s="24" customFormat="1" ht="30" customHeight="1">
      <c r="A15" s="353"/>
      <c r="B15" s="182" t="s">
        <v>318</v>
      </c>
      <c r="C15" s="183" t="s">
        <v>307</v>
      </c>
      <c r="D15" s="355"/>
      <c r="E15" s="356"/>
      <c r="F15" s="356"/>
    </row>
    <row r="16" spans="1:6" ht="95.25" customHeight="1">
      <c r="A16" s="352">
        <v>2</v>
      </c>
      <c r="B16" s="180" t="s">
        <v>319</v>
      </c>
      <c r="C16" s="352" t="s">
        <v>112</v>
      </c>
      <c r="D16" s="354"/>
      <c r="E16" s="356"/>
      <c r="F16" s="356"/>
    </row>
    <row r="17" spans="1:6" ht="98.25" customHeight="1">
      <c r="A17" s="353"/>
      <c r="B17" s="182" t="s">
        <v>320</v>
      </c>
      <c r="C17" s="359"/>
      <c r="D17" s="368"/>
      <c r="E17" s="356"/>
      <c r="F17" s="356"/>
    </row>
    <row r="18" spans="1:6" ht="39.6">
      <c r="A18" s="352">
        <v>3</v>
      </c>
      <c r="B18" s="180" t="s">
        <v>321</v>
      </c>
      <c r="C18" s="359"/>
      <c r="D18" s="368"/>
      <c r="E18" s="356"/>
      <c r="F18" s="356"/>
    </row>
    <row r="19" spans="1:6" ht="63" customHeight="1">
      <c r="A19" s="353"/>
      <c r="B19" s="182" t="s">
        <v>322</v>
      </c>
      <c r="C19" s="359"/>
      <c r="D19" s="355"/>
      <c r="E19" s="356"/>
      <c r="F19" s="356"/>
    </row>
    <row r="20" spans="1:6" ht="22.5" customHeight="1">
      <c r="A20" s="352">
        <v>4</v>
      </c>
      <c r="B20" s="180" t="s">
        <v>323</v>
      </c>
      <c r="C20" s="359"/>
      <c r="D20" s="354">
        <v>35</v>
      </c>
      <c r="E20" s="356"/>
      <c r="F20" s="356">
        <f>+D20*E20</f>
        <v>0</v>
      </c>
    </row>
    <row r="21" spans="1:6" ht="22.5" customHeight="1">
      <c r="A21" s="353"/>
      <c r="B21" s="182" t="s">
        <v>324</v>
      </c>
      <c r="C21" s="359"/>
      <c r="D21" s="355"/>
      <c r="E21" s="356"/>
      <c r="F21" s="356"/>
    </row>
    <row r="22" spans="1:6" ht="25.5" customHeight="1">
      <c r="A22" s="352">
        <v>5</v>
      </c>
      <c r="B22" s="180" t="s">
        <v>325</v>
      </c>
      <c r="C22" s="359"/>
      <c r="D22" s="354">
        <v>17</v>
      </c>
      <c r="E22" s="356"/>
      <c r="F22" s="356">
        <f>+D22*E22</f>
        <v>0</v>
      </c>
    </row>
    <row r="23" spans="1:6" ht="25.5" customHeight="1">
      <c r="A23" s="353"/>
      <c r="B23" s="182" t="s">
        <v>326</v>
      </c>
      <c r="C23" s="359"/>
      <c r="D23" s="355"/>
      <c r="E23" s="356"/>
      <c r="F23" s="356"/>
    </row>
    <row r="24" spans="1:6" ht="25.5" customHeight="1">
      <c r="A24" s="352">
        <v>6</v>
      </c>
      <c r="B24" s="180" t="s">
        <v>327</v>
      </c>
      <c r="C24" s="359"/>
      <c r="D24" s="354">
        <v>17</v>
      </c>
      <c r="E24" s="356"/>
      <c r="F24" s="356">
        <f>+D24*E24</f>
        <v>0</v>
      </c>
    </row>
    <row r="25" spans="1:6" ht="25.5" customHeight="1">
      <c r="A25" s="353"/>
      <c r="B25" s="182" t="s">
        <v>328</v>
      </c>
      <c r="C25" s="359"/>
      <c r="D25" s="355"/>
      <c r="E25" s="356"/>
      <c r="F25" s="356"/>
    </row>
    <row r="26" spans="1:6" ht="25.5" customHeight="1">
      <c r="A26" s="352">
        <v>7</v>
      </c>
      <c r="B26" s="180" t="s">
        <v>329</v>
      </c>
      <c r="C26" s="359"/>
      <c r="D26" s="354">
        <v>45</v>
      </c>
      <c r="E26" s="356"/>
      <c r="F26" s="356">
        <f>+D26*E26</f>
        <v>0</v>
      </c>
    </row>
    <row r="27" spans="1:6" ht="25.5" customHeight="1">
      <c r="A27" s="353"/>
      <c r="B27" s="182" t="s">
        <v>330</v>
      </c>
      <c r="C27" s="353"/>
      <c r="D27" s="355"/>
      <c r="E27" s="356"/>
      <c r="F27" s="356"/>
    </row>
    <row r="28" spans="1:6" s="24" customFormat="1" ht="16.149999999999999" thickBot="1">
      <c r="A28" s="357" t="s">
        <v>331</v>
      </c>
      <c r="B28" s="364"/>
      <c r="C28" s="364"/>
      <c r="D28" s="364"/>
      <c r="E28" s="364"/>
      <c r="F28" s="166">
        <f>SUM(F14:F27)</f>
        <v>0</v>
      </c>
    </row>
    <row r="29" spans="1:6" s="24" customFormat="1" ht="15.6">
      <c r="A29" s="365" t="s">
        <v>332</v>
      </c>
      <c r="B29" s="366"/>
      <c r="C29" s="366"/>
      <c r="D29" s="366"/>
      <c r="E29" s="366"/>
      <c r="F29" s="366"/>
    </row>
    <row r="30" spans="1:6" s="24" customFormat="1" ht="15.6">
      <c r="A30" s="167" t="s">
        <v>333</v>
      </c>
      <c r="B30" s="367" t="s">
        <v>334</v>
      </c>
      <c r="C30" s="367"/>
      <c r="D30" s="367"/>
      <c r="E30" s="367"/>
      <c r="F30" s="367"/>
    </row>
    <row r="31" spans="1:6" s="24" customFormat="1" ht="28.9">
      <c r="A31" s="352">
        <v>1</v>
      </c>
      <c r="B31" s="180" t="s">
        <v>335</v>
      </c>
      <c r="C31" s="181" t="s">
        <v>305</v>
      </c>
      <c r="D31" s="354">
        <f>35*0.3*1+1*1*0.4</f>
        <v>10.9</v>
      </c>
      <c r="E31" s="356"/>
      <c r="F31" s="356">
        <f>+D31*E31</f>
        <v>0</v>
      </c>
    </row>
    <row r="32" spans="1:6" s="24" customFormat="1" ht="28.5" customHeight="1">
      <c r="A32" s="353"/>
      <c r="B32" s="182" t="s">
        <v>336</v>
      </c>
      <c r="C32" s="183" t="s">
        <v>307</v>
      </c>
      <c r="D32" s="355"/>
      <c r="E32" s="356"/>
      <c r="F32" s="356"/>
    </row>
    <row r="33" spans="1:6" s="24" customFormat="1" ht="39.6">
      <c r="A33" s="352">
        <v>2</v>
      </c>
      <c r="B33" s="180" t="s">
        <v>337</v>
      </c>
      <c r="C33" s="181" t="s">
        <v>309</v>
      </c>
      <c r="D33" s="354">
        <v>1</v>
      </c>
      <c r="E33" s="356"/>
      <c r="F33" s="356">
        <f>+D33*E33</f>
        <v>0</v>
      </c>
    </row>
    <row r="34" spans="1:6" s="24" customFormat="1" ht="39.6">
      <c r="A34" s="353"/>
      <c r="B34" s="182" t="s">
        <v>338</v>
      </c>
      <c r="C34" s="183" t="s">
        <v>117</v>
      </c>
      <c r="D34" s="355"/>
      <c r="E34" s="356"/>
      <c r="F34" s="356"/>
    </row>
    <row r="35" spans="1:6" ht="28.9">
      <c r="A35" s="352">
        <v>2</v>
      </c>
      <c r="B35" s="180" t="s">
        <v>339</v>
      </c>
      <c r="C35" s="181" t="s">
        <v>305</v>
      </c>
      <c r="D35" s="354">
        <v>0.1</v>
      </c>
      <c r="E35" s="356"/>
      <c r="F35" s="356">
        <f>+D35*E35</f>
        <v>0</v>
      </c>
    </row>
    <row r="36" spans="1:6" ht="26.45">
      <c r="A36" s="353"/>
      <c r="B36" s="182" t="s">
        <v>340</v>
      </c>
      <c r="C36" s="183" t="s">
        <v>307</v>
      </c>
      <c r="D36" s="355"/>
      <c r="E36" s="356"/>
      <c r="F36" s="356"/>
    </row>
    <row r="37" spans="1:6" ht="28.9">
      <c r="A37" s="352">
        <v>3</v>
      </c>
      <c r="B37" s="180" t="s">
        <v>341</v>
      </c>
      <c r="C37" s="181" t="s">
        <v>305</v>
      </c>
      <c r="D37" s="354">
        <v>0.43</v>
      </c>
      <c r="E37" s="356"/>
      <c r="F37" s="356">
        <f>+D37*E37</f>
        <v>0</v>
      </c>
    </row>
    <row r="38" spans="1:6" ht="26.45">
      <c r="A38" s="353"/>
      <c r="B38" s="182" t="s">
        <v>342</v>
      </c>
      <c r="C38" s="183" t="s">
        <v>307</v>
      </c>
      <c r="D38" s="355"/>
      <c r="E38" s="356"/>
      <c r="F38" s="356"/>
    </row>
    <row r="39" spans="1:6" ht="39.6">
      <c r="A39" s="352">
        <v>4</v>
      </c>
      <c r="B39" s="180" t="s">
        <v>343</v>
      </c>
      <c r="C39" s="181" t="s">
        <v>305</v>
      </c>
      <c r="D39" s="354">
        <f>D31</f>
        <v>10.9</v>
      </c>
      <c r="E39" s="356"/>
      <c r="F39" s="356">
        <f>+D39*E39</f>
        <v>0</v>
      </c>
    </row>
    <row r="40" spans="1:6" ht="47.25" customHeight="1">
      <c r="A40" s="353"/>
      <c r="B40" s="182" t="s">
        <v>344</v>
      </c>
      <c r="C40" s="183" t="s">
        <v>307</v>
      </c>
      <c r="D40" s="355"/>
      <c r="E40" s="356"/>
      <c r="F40" s="356"/>
    </row>
    <row r="41" spans="1:6" s="24" customFormat="1" ht="24" customHeight="1" thickBot="1">
      <c r="A41" s="357" t="s">
        <v>345</v>
      </c>
      <c r="B41" s="357"/>
      <c r="C41" s="357"/>
      <c r="D41" s="357"/>
      <c r="E41" s="357"/>
      <c r="F41" s="166">
        <f>SUM(F31:F40)</f>
        <v>0</v>
      </c>
    </row>
    <row r="42" spans="1:6" s="24" customFormat="1" ht="15.6">
      <c r="A42" s="160" t="s">
        <v>346</v>
      </c>
      <c r="B42" s="358" t="s">
        <v>347</v>
      </c>
      <c r="C42" s="358"/>
      <c r="D42" s="358"/>
      <c r="E42" s="358"/>
      <c r="F42" s="358"/>
    </row>
    <row r="43" spans="1:6" s="24" customFormat="1" ht="66">
      <c r="A43" s="352">
        <v>1</v>
      </c>
      <c r="B43" s="180" t="s">
        <v>348</v>
      </c>
      <c r="C43" s="352" t="s">
        <v>112</v>
      </c>
      <c r="D43" s="354"/>
      <c r="E43" s="360"/>
      <c r="F43" s="360"/>
    </row>
    <row r="44" spans="1:6" s="24" customFormat="1" ht="84.75" customHeight="1">
      <c r="A44" s="353"/>
      <c r="B44" s="182" t="s">
        <v>349</v>
      </c>
      <c r="C44" s="359"/>
      <c r="D44" s="355"/>
      <c r="E44" s="361"/>
      <c r="F44" s="361"/>
    </row>
    <row r="45" spans="1:6" ht="13.15" customHeight="1">
      <c r="A45" s="352">
        <v>2</v>
      </c>
      <c r="B45" s="180" t="s">
        <v>350</v>
      </c>
      <c r="C45" s="359"/>
      <c r="D45" s="354">
        <f>2+1.5+2+0.3+32</f>
        <v>37.799999999999997</v>
      </c>
      <c r="E45" s="356"/>
      <c r="F45" s="356">
        <f>+D45*E45</f>
        <v>0</v>
      </c>
    </row>
    <row r="46" spans="1:6" ht="13.15" customHeight="1">
      <c r="A46" s="353"/>
      <c r="B46" s="182" t="s">
        <v>351</v>
      </c>
      <c r="C46" s="359"/>
      <c r="D46" s="355"/>
      <c r="E46" s="356"/>
      <c r="F46" s="356"/>
    </row>
    <row r="47" spans="1:6" ht="13.15" customHeight="1">
      <c r="A47" s="352">
        <v>3</v>
      </c>
      <c r="B47" s="180" t="s">
        <v>352</v>
      </c>
      <c r="C47" s="359"/>
      <c r="D47" s="354">
        <f>3.3+0.7+0.8+4+0.4+0.3+2.5</f>
        <v>12.000000000000002</v>
      </c>
      <c r="E47" s="356"/>
      <c r="F47" s="356">
        <f>+D47*E47</f>
        <v>0</v>
      </c>
    </row>
    <row r="48" spans="1:6" ht="13.15" customHeight="1">
      <c r="A48" s="353"/>
      <c r="B48" s="182" t="s">
        <v>353</v>
      </c>
      <c r="C48" s="353"/>
      <c r="D48" s="355"/>
      <c r="E48" s="356"/>
      <c r="F48" s="356"/>
    </row>
    <row r="49" spans="1:6" ht="26.45">
      <c r="A49" s="352">
        <v>4</v>
      </c>
      <c r="B49" s="180" t="s">
        <v>354</v>
      </c>
      <c r="C49" s="181" t="s">
        <v>309</v>
      </c>
      <c r="D49" s="354">
        <v>1</v>
      </c>
      <c r="E49" s="356"/>
      <c r="F49" s="356">
        <f>+D49*E49</f>
        <v>0</v>
      </c>
    </row>
    <row r="50" spans="1:6" ht="30" customHeight="1">
      <c r="A50" s="353"/>
      <c r="B50" s="182" t="s">
        <v>355</v>
      </c>
      <c r="C50" s="183" t="s">
        <v>117</v>
      </c>
      <c r="D50" s="355"/>
      <c r="E50" s="356"/>
      <c r="F50" s="356"/>
    </row>
    <row r="51" spans="1:6" ht="13.15" customHeight="1">
      <c r="A51" s="352">
        <v>5</v>
      </c>
      <c r="B51" s="180" t="s">
        <v>356</v>
      </c>
      <c r="C51" s="181" t="s">
        <v>309</v>
      </c>
      <c r="D51" s="354">
        <v>1</v>
      </c>
      <c r="E51" s="356"/>
      <c r="F51" s="356">
        <f>+D51*E51</f>
        <v>0</v>
      </c>
    </row>
    <row r="52" spans="1:6" ht="13.15" customHeight="1">
      <c r="A52" s="353"/>
      <c r="B52" s="182" t="s">
        <v>357</v>
      </c>
      <c r="C52" s="183" t="s">
        <v>117</v>
      </c>
      <c r="D52" s="355"/>
      <c r="E52" s="356"/>
      <c r="F52" s="356"/>
    </row>
    <row r="53" spans="1:6" ht="13.15" customHeight="1">
      <c r="A53" s="352">
        <v>6</v>
      </c>
      <c r="B53" s="180" t="s">
        <v>358</v>
      </c>
      <c r="C53" s="181" t="s">
        <v>309</v>
      </c>
      <c r="D53" s="354">
        <v>4</v>
      </c>
      <c r="E53" s="356"/>
      <c r="F53" s="356">
        <f>+D53*E53</f>
        <v>0</v>
      </c>
    </row>
    <row r="54" spans="1:6" ht="13.15" customHeight="1">
      <c r="A54" s="353"/>
      <c r="B54" s="182" t="s">
        <v>359</v>
      </c>
      <c r="C54" s="183" t="s">
        <v>117</v>
      </c>
      <c r="D54" s="355"/>
      <c r="E54" s="356"/>
      <c r="F54" s="356"/>
    </row>
    <row r="55" spans="1:6" ht="13.15" customHeight="1">
      <c r="A55" s="352">
        <v>7</v>
      </c>
      <c r="B55" s="180" t="s">
        <v>360</v>
      </c>
      <c r="C55" s="181" t="s">
        <v>309</v>
      </c>
      <c r="D55" s="354">
        <v>1</v>
      </c>
      <c r="E55" s="356"/>
      <c r="F55" s="356">
        <f>+D55*E55</f>
        <v>0</v>
      </c>
    </row>
    <row r="56" spans="1:6" ht="13.15" customHeight="1">
      <c r="A56" s="353"/>
      <c r="B56" s="182" t="s">
        <v>361</v>
      </c>
      <c r="C56" s="183" t="s">
        <v>117</v>
      </c>
      <c r="D56" s="355"/>
      <c r="E56" s="356"/>
      <c r="F56" s="356"/>
    </row>
    <row r="57" spans="1:6" ht="39.6">
      <c r="A57" s="352">
        <v>8</v>
      </c>
      <c r="B57" s="180" t="s">
        <v>362</v>
      </c>
      <c r="C57" s="181" t="s">
        <v>309</v>
      </c>
      <c r="D57" s="354">
        <v>1</v>
      </c>
      <c r="E57" s="356"/>
      <c r="F57" s="356">
        <f>+D57*E57</f>
        <v>0</v>
      </c>
    </row>
    <row r="58" spans="1:6" ht="39" customHeight="1">
      <c r="A58" s="353"/>
      <c r="B58" s="182" t="s">
        <v>363</v>
      </c>
      <c r="C58" s="183" t="s">
        <v>117</v>
      </c>
      <c r="D58" s="355"/>
      <c r="E58" s="356"/>
      <c r="F58" s="356"/>
    </row>
    <row r="59" spans="1:6" ht="84.75" customHeight="1">
      <c r="A59" s="352">
        <v>9</v>
      </c>
      <c r="B59" s="180" t="s">
        <v>364</v>
      </c>
      <c r="C59" s="181" t="s">
        <v>309</v>
      </c>
      <c r="D59" s="354">
        <v>1</v>
      </c>
      <c r="E59" s="356"/>
      <c r="F59" s="356">
        <f>+D59*E59</f>
        <v>0</v>
      </c>
    </row>
    <row r="60" spans="1:6" ht="79.150000000000006" customHeight="1">
      <c r="A60" s="353"/>
      <c r="B60" s="182" t="s">
        <v>365</v>
      </c>
      <c r="C60" s="183" t="s">
        <v>117</v>
      </c>
      <c r="D60" s="355"/>
      <c r="E60" s="356"/>
      <c r="F60" s="356"/>
    </row>
    <row r="61" spans="1:6" ht="105.6">
      <c r="A61" s="352">
        <v>10</v>
      </c>
      <c r="B61" s="180" t="s">
        <v>366</v>
      </c>
      <c r="C61" s="181" t="s">
        <v>309</v>
      </c>
      <c r="D61" s="354">
        <v>1</v>
      </c>
      <c r="E61" s="356"/>
      <c r="F61" s="356">
        <f>+D61*E61</f>
        <v>0</v>
      </c>
    </row>
    <row r="62" spans="1:6" ht="117.75" customHeight="1">
      <c r="A62" s="353"/>
      <c r="B62" s="182" t="s">
        <v>367</v>
      </c>
      <c r="C62" s="183" t="s">
        <v>117</v>
      </c>
      <c r="D62" s="355"/>
      <c r="E62" s="356"/>
      <c r="F62" s="356"/>
    </row>
    <row r="63" spans="1:6" ht="13.15" customHeight="1">
      <c r="A63" s="352">
        <v>11</v>
      </c>
      <c r="B63" s="180" t="s">
        <v>368</v>
      </c>
      <c r="C63" s="181" t="s">
        <v>309</v>
      </c>
      <c r="D63" s="354">
        <v>1</v>
      </c>
      <c r="E63" s="356"/>
      <c r="F63" s="356">
        <f>+D63*E63</f>
        <v>0</v>
      </c>
    </row>
    <row r="64" spans="1:6" ht="13.15" customHeight="1">
      <c r="A64" s="353"/>
      <c r="B64" s="182" t="s">
        <v>369</v>
      </c>
      <c r="C64" s="183" t="s">
        <v>117</v>
      </c>
      <c r="D64" s="355"/>
      <c r="E64" s="356"/>
      <c r="F64" s="356"/>
    </row>
    <row r="65" spans="1:6" ht="39.6">
      <c r="A65" s="352">
        <v>12</v>
      </c>
      <c r="B65" s="180" t="s">
        <v>370</v>
      </c>
      <c r="C65" s="181" t="s">
        <v>309</v>
      </c>
      <c r="D65" s="354">
        <v>1</v>
      </c>
      <c r="E65" s="356"/>
      <c r="F65" s="356">
        <f>+D65*E65</f>
        <v>0</v>
      </c>
    </row>
    <row r="66" spans="1:6" ht="40.15" thickBot="1">
      <c r="A66" s="353"/>
      <c r="B66" s="182" t="s">
        <v>392</v>
      </c>
      <c r="C66" s="183" t="s">
        <v>117</v>
      </c>
      <c r="D66" s="355"/>
      <c r="E66" s="356"/>
      <c r="F66" s="356"/>
    </row>
    <row r="67" spans="1:6" s="24" customFormat="1" ht="16.149999999999999" thickBot="1">
      <c r="A67" s="349" t="s">
        <v>372</v>
      </c>
      <c r="B67" s="350"/>
      <c r="C67" s="350"/>
      <c r="D67" s="350"/>
      <c r="E67" s="350"/>
      <c r="F67" s="166">
        <f>SUM(F43:F66)</f>
        <v>0</v>
      </c>
    </row>
    <row r="68" spans="1:6" s="24" customFormat="1" ht="23.25" customHeight="1" thickBot="1">
      <c r="A68" s="349" t="s">
        <v>373</v>
      </c>
      <c r="B68" s="350"/>
      <c r="C68" s="350"/>
      <c r="D68" s="350"/>
      <c r="E68" s="351"/>
      <c r="F68" s="168">
        <f>F67+F41+F28+F12</f>
        <v>0</v>
      </c>
    </row>
    <row r="69" spans="1:6" ht="18" customHeight="1">
      <c r="A69" s="184"/>
      <c r="B69" s="184"/>
    </row>
    <row r="71" spans="1:6" ht="13.9" thickBot="1">
      <c r="B71" s="138" t="s">
        <v>253</v>
      </c>
    </row>
    <row r="72" spans="1:6" ht="13.9" thickTop="1"/>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C6BAE-9073-4D44-BE36-8B9F0B0AFDFA}">
  <sheetPr>
    <tabColor rgb="FFFF0000"/>
  </sheetPr>
  <dimension ref="A2:J327"/>
  <sheetViews>
    <sheetView view="pageBreakPreview" topLeftCell="A295" zoomScale="60" zoomScaleNormal="100" workbookViewId="0">
      <selection activeCell="H265" sqref="H265:H266"/>
    </sheetView>
  </sheetViews>
  <sheetFormatPr defaultRowHeight="13.15"/>
  <cols>
    <col min="1" max="1" width="6.140625" style="2" customWidth="1"/>
    <col min="2" max="2" width="116.7109375" style="2" customWidth="1"/>
    <col min="3" max="3" width="1.42578125" style="2" customWidth="1"/>
    <col min="4" max="4" width="12.42578125" style="2" customWidth="1"/>
    <col min="5" max="5" width="1.85546875" style="2" customWidth="1"/>
    <col min="6" max="6" width="12.28515625" style="2" customWidth="1"/>
    <col min="7" max="7" width="1.5703125" style="2" customWidth="1"/>
    <col min="8" max="8" width="15.140625" style="2" customWidth="1"/>
    <col min="9" max="9" width="2" style="2" customWidth="1"/>
    <col min="10" max="10" width="23.5703125" style="2" customWidth="1"/>
    <col min="11" max="11" width="1.85546875" style="2" customWidth="1"/>
    <col min="12" max="252" width="8.85546875" style="2"/>
    <col min="253" max="253" width="6.140625" style="2" customWidth="1"/>
    <col min="254" max="254" width="116.7109375" style="2" customWidth="1"/>
    <col min="255" max="255" width="1.42578125" style="2" customWidth="1"/>
    <col min="256" max="256" width="12.42578125" style="2" customWidth="1"/>
    <col min="257" max="257" width="1.85546875" style="2" customWidth="1"/>
    <col min="258" max="258" width="12.28515625" style="2" customWidth="1"/>
    <col min="259" max="259" width="1.5703125" style="2" customWidth="1"/>
    <col min="260" max="260" width="15.140625" style="2" customWidth="1"/>
    <col min="261" max="261" width="2" style="2" customWidth="1"/>
    <col min="262" max="262" width="23.5703125" style="2" customWidth="1"/>
    <col min="263" max="263" width="1.85546875" style="2" customWidth="1"/>
    <col min="264" max="264" width="12.28515625" style="2" customWidth="1"/>
    <col min="265" max="265" width="0.7109375" style="2" customWidth="1"/>
    <col min="266" max="266" width="19.42578125" style="2" bestFit="1" customWidth="1"/>
    <col min="267" max="508" width="8.85546875" style="2"/>
    <col min="509" max="509" width="6.140625" style="2" customWidth="1"/>
    <col min="510" max="510" width="116.7109375" style="2" customWidth="1"/>
    <col min="511" max="511" width="1.42578125" style="2" customWidth="1"/>
    <col min="512" max="512" width="12.42578125" style="2" customWidth="1"/>
    <col min="513" max="513" width="1.85546875" style="2" customWidth="1"/>
    <col min="514" max="514" width="12.28515625" style="2" customWidth="1"/>
    <col min="515" max="515" width="1.5703125" style="2" customWidth="1"/>
    <col min="516" max="516" width="15.140625" style="2" customWidth="1"/>
    <col min="517" max="517" width="2" style="2" customWidth="1"/>
    <col min="518" max="518" width="23.5703125" style="2" customWidth="1"/>
    <col min="519" max="519" width="1.85546875" style="2" customWidth="1"/>
    <col min="520" max="520" width="12.28515625" style="2" customWidth="1"/>
    <col min="521" max="521" width="0.7109375" style="2" customWidth="1"/>
    <col min="522" max="522" width="19.42578125" style="2" bestFit="1" customWidth="1"/>
    <col min="523" max="764" width="8.85546875" style="2"/>
    <col min="765" max="765" width="6.140625" style="2" customWidth="1"/>
    <col min="766" max="766" width="116.7109375" style="2" customWidth="1"/>
    <col min="767" max="767" width="1.42578125" style="2" customWidth="1"/>
    <col min="768" max="768" width="12.42578125" style="2" customWidth="1"/>
    <col min="769" max="769" width="1.85546875" style="2" customWidth="1"/>
    <col min="770" max="770" width="12.28515625" style="2" customWidth="1"/>
    <col min="771" max="771" width="1.5703125" style="2" customWidth="1"/>
    <col min="772" max="772" width="15.140625" style="2" customWidth="1"/>
    <col min="773" max="773" width="2" style="2" customWidth="1"/>
    <col min="774" max="774" width="23.5703125" style="2" customWidth="1"/>
    <col min="775" max="775" width="1.85546875" style="2" customWidth="1"/>
    <col min="776" max="776" width="12.28515625" style="2" customWidth="1"/>
    <col min="777" max="777" width="0.7109375" style="2" customWidth="1"/>
    <col min="778" max="778" width="19.42578125" style="2" bestFit="1" customWidth="1"/>
    <col min="779" max="1020" width="8.85546875" style="2"/>
    <col min="1021" max="1021" width="6.140625" style="2" customWidth="1"/>
    <col min="1022" max="1022" width="116.7109375" style="2" customWidth="1"/>
    <col min="1023" max="1023" width="1.42578125" style="2" customWidth="1"/>
    <col min="1024" max="1024" width="12.42578125" style="2" customWidth="1"/>
    <col min="1025" max="1025" width="1.85546875" style="2" customWidth="1"/>
    <col min="1026" max="1026" width="12.28515625" style="2" customWidth="1"/>
    <col min="1027" max="1027" width="1.5703125" style="2" customWidth="1"/>
    <col min="1028" max="1028" width="15.140625" style="2" customWidth="1"/>
    <col min="1029" max="1029" width="2" style="2" customWidth="1"/>
    <col min="1030" max="1030" width="23.5703125" style="2" customWidth="1"/>
    <col min="1031" max="1031" width="1.85546875" style="2" customWidth="1"/>
    <col min="1032" max="1032" width="12.28515625" style="2" customWidth="1"/>
    <col min="1033" max="1033" width="0.7109375" style="2" customWidth="1"/>
    <col min="1034" max="1034" width="19.42578125" style="2" bestFit="1" customWidth="1"/>
    <col min="1035" max="1276" width="8.85546875" style="2"/>
    <col min="1277" max="1277" width="6.140625" style="2" customWidth="1"/>
    <col min="1278" max="1278" width="116.7109375" style="2" customWidth="1"/>
    <col min="1279" max="1279" width="1.42578125" style="2" customWidth="1"/>
    <col min="1280" max="1280" width="12.42578125" style="2" customWidth="1"/>
    <col min="1281" max="1281" width="1.85546875" style="2" customWidth="1"/>
    <col min="1282" max="1282" width="12.28515625" style="2" customWidth="1"/>
    <col min="1283" max="1283" width="1.5703125" style="2" customWidth="1"/>
    <col min="1284" max="1284" width="15.140625" style="2" customWidth="1"/>
    <col min="1285" max="1285" width="2" style="2" customWidth="1"/>
    <col min="1286" max="1286" width="23.5703125" style="2" customWidth="1"/>
    <col min="1287" max="1287" width="1.85546875" style="2" customWidth="1"/>
    <col min="1288" max="1288" width="12.28515625" style="2" customWidth="1"/>
    <col min="1289" max="1289" width="0.7109375" style="2" customWidth="1"/>
    <col min="1290" max="1290" width="19.42578125" style="2" bestFit="1" customWidth="1"/>
    <col min="1291" max="1532" width="8.85546875" style="2"/>
    <col min="1533" max="1533" width="6.140625" style="2" customWidth="1"/>
    <col min="1534" max="1534" width="116.7109375" style="2" customWidth="1"/>
    <col min="1535" max="1535" width="1.42578125" style="2" customWidth="1"/>
    <col min="1536" max="1536" width="12.42578125" style="2" customWidth="1"/>
    <col min="1537" max="1537" width="1.85546875" style="2" customWidth="1"/>
    <col min="1538" max="1538" width="12.28515625" style="2" customWidth="1"/>
    <col min="1539" max="1539" width="1.5703125" style="2" customWidth="1"/>
    <col min="1540" max="1540" width="15.140625" style="2" customWidth="1"/>
    <col min="1541" max="1541" width="2" style="2" customWidth="1"/>
    <col min="1542" max="1542" width="23.5703125" style="2" customWidth="1"/>
    <col min="1543" max="1543" width="1.85546875" style="2" customWidth="1"/>
    <col min="1544" max="1544" width="12.28515625" style="2" customWidth="1"/>
    <col min="1545" max="1545" width="0.7109375" style="2" customWidth="1"/>
    <col min="1546" max="1546" width="19.42578125" style="2" bestFit="1" customWidth="1"/>
    <col min="1547" max="1788" width="8.85546875" style="2"/>
    <col min="1789" max="1789" width="6.140625" style="2" customWidth="1"/>
    <col min="1790" max="1790" width="116.7109375" style="2" customWidth="1"/>
    <col min="1791" max="1791" width="1.42578125" style="2" customWidth="1"/>
    <col min="1792" max="1792" width="12.42578125" style="2" customWidth="1"/>
    <col min="1793" max="1793" width="1.85546875" style="2" customWidth="1"/>
    <col min="1794" max="1794" width="12.28515625" style="2" customWidth="1"/>
    <col min="1795" max="1795" width="1.5703125" style="2" customWidth="1"/>
    <col min="1796" max="1796" width="15.140625" style="2" customWidth="1"/>
    <col min="1797" max="1797" width="2" style="2" customWidth="1"/>
    <col min="1798" max="1798" width="23.5703125" style="2" customWidth="1"/>
    <col min="1799" max="1799" width="1.85546875" style="2" customWidth="1"/>
    <col min="1800" max="1800" width="12.28515625" style="2" customWidth="1"/>
    <col min="1801" max="1801" width="0.7109375" style="2" customWidth="1"/>
    <col min="1802" max="1802" width="19.42578125" style="2" bestFit="1" customWidth="1"/>
    <col min="1803" max="2044" width="8.85546875" style="2"/>
    <col min="2045" max="2045" width="6.140625" style="2" customWidth="1"/>
    <col min="2046" max="2046" width="116.7109375" style="2" customWidth="1"/>
    <col min="2047" max="2047" width="1.42578125" style="2" customWidth="1"/>
    <col min="2048" max="2048" width="12.42578125" style="2" customWidth="1"/>
    <col min="2049" max="2049" width="1.85546875" style="2" customWidth="1"/>
    <col min="2050" max="2050" width="12.28515625" style="2" customWidth="1"/>
    <col min="2051" max="2051" width="1.5703125" style="2" customWidth="1"/>
    <col min="2052" max="2052" width="15.140625" style="2" customWidth="1"/>
    <col min="2053" max="2053" width="2" style="2" customWidth="1"/>
    <col min="2054" max="2054" width="23.5703125" style="2" customWidth="1"/>
    <col min="2055" max="2055" width="1.85546875" style="2" customWidth="1"/>
    <col min="2056" max="2056" width="12.28515625" style="2" customWidth="1"/>
    <col min="2057" max="2057" width="0.7109375" style="2" customWidth="1"/>
    <col min="2058" max="2058" width="19.42578125" style="2" bestFit="1" customWidth="1"/>
    <col min="2059" max="2300" width="8.85546875" style="2"/>
    <col min="2301" max="2301" width="6.140625" style="2" customWidth="1"/>
    <col min="2302" max="2302" width="116.7109375" style="2" customWidth="1"/>
    <col min="2303" max="2303" width="1.42578125" style="2" customWidth="1"/>
    <col min="2304" max="2304" width="12.42578125" style="2" customWidth="1"/>
    <col min="2305" max="2305" width="1.85546875" style="2" customWidth="1"/>
    <col min="2306" max="2306" width="12.28515625" style="2" customWidth="1"/>
    <col min="2307" max="2307" width="1.5703125" style="2" customWidth="1"/>
    <col min="2308" max="2308" width="15.140625" style="2" customWidth="1"/>
    <col min="2309" max="2309" width="2" style="2" customWidth="1"/>
    <col min="2310" max="2310" width="23.5703125" style="2" customWidth="1"/>
    <col min="2311" max="2311" width="1.85546875" style="2" customWidth="1"/>
    <col min="2312" max="2312" width="12.28515625" style="2" customWidth="1"/>
    <col min="2313" max="2313" width="0.7109375" style="2" customWidth="1"/>
    <col min="2314" max="2314" width="19.42578125" style="2" bestFit="1" customWidth="1"/>
    <col min="2315" max="2556" width="8.85546875" style="2"/>
    <col min="2557" max="2557" width="6.140625" style="2" customWidth="1"/>
    <col min="2558" max="2558" width="116.7109375" style="2" customWidth="1"/>
    <col min="2559" max="2559" width="1.42578125" style="2" customWidth="1"/>
    <col min="2560" max="2560" width="12.42578125" style="2" customWidth="1"/>
    <col min="2561" max="2561" width="1.85546875" style="2" customWidth="1"/>
    <col min="2562" max="2562" width="12.28515625" style="2" customWidth="1"/>
    <col min="2563" max="2563" width="1.5703125" style="2" customWidth="1"/>
    <col min="2564" max="2564" width="15.140625" style="2" customWidth="1"/>
    <col min="2565" max="2565" width="2" style="2" customWidth="1"/>
    <col min="2566" max="2566" width="23.5703125" style="2" customWidth="1"/>
    <col min="2567" max="2567" width="1.85546875" style="2" customWidth="1"/>
    <col min="2568" max="2568" width="12.28515625" style="2" customWidth="1"/>
    <col min="2569" max="2569" width="0.7109375" style="2" customWidth="1"/>
    <col min="2570" max="2570" width="19.42578125" style="2" bestFit="1" customWidth="1"/>
    <col min="2571" max="2812" width="8.85546875" style="2"/>
    <col min="2813" max="2813" width="6.140625" style="2" customWidth="1"/>
    <col min="2814" max="2814" width="116.7109375" style="2" customWidth="1"/>
    <col min="2815" max="2815" width="1.42578125" style="2" customWidth="1"/>
    <col min="2816" max="2816" width="12.42578125" style="2" customWidth="1"/>
    <col min="2817" max="2817" width="1.85546875" style="2" customWidth="1"/>
    <col min="2818" max="2818" width="12.28515625" style="2" customWidth="1"/>
    <col min="2819" max="2819" width="1.5703125" style="2" customWidth="1"/>
    <col min="2820" max="2820" width="15.140625" style="2" customWidth="1"/>
    <col min="2821" max="2821" width="2" style="2" customWidth="1"/>
    <col min="2822" max="2822" width="23.5703125" style="2" customWidth="1"/>
    <col min="2823" max="2823" width="1.85546875" style="2" customWidth="1"/>
    <col min="2824" max="2824" width="12.28515625" style="2" customWidth="1"/>
    <col min="2825" max="2825" width="0.7109375" style="2" customWidth="1"/>
    <col min="2826" max="2826" width="19.42578125" style="2" bestFit="1" customWidth="1"/>
    <col min="2827" max="3068" width="8.85546875" style="2"/>
    <col min="3069" max="3069" width="6.140625" style="2" customWidth="1"/>
    <col min="3070" max="3070" width="116.7109375" style="2" customWidth="1"/>
    <col min="3071" max="3071" width="1.42578125" style="2" customWidth="1"/>
    <col min="3072" max="3072" width="12.42578125" style="2" customWidth="1"/>
    <col min="3073" max="3073" width="1.85546875" style="2" customWidth="1"/>
    <col min="3074" max="3074" width="12.28515625" style="2" customWidth="1"/>
    <col min="3075" max="3075" width="1.5703125" style="2" customWidth="1"/>
    <col min="3076" max="3076" width="15.140625" style="2" customWidth="1"/>
    <col min="3077" max="3077" width="2" style="2" customWidth="1"/>
    <col min="3078" max="3078" width="23.5703125" style="2" customWidth="1"/>
    <col min="3079" max="3079" width="1.85546875" style="2" customWidth="1"/>
    <col min="3080" max="3080" width="12.28515625" style="2" customWidth="1"/>
    <col min="3081" max="3081" width="0.7109375" style="2" customWidth="1"/>
    <col min="3082" max="3082" width="19.42578125" style="2" bestFit="1" customWidth="1"/>
    <col min="3083" max="3324" width="8.85546875" style="2"/>
    <col min="3325" max="3325" width="6.140625" style="2" customWidth="1"/>
    <col min="3326" max="3326" width="116.7109375" style="2" customWidth="1"/>
    <col min="3327" max="3327" width="1.42578125" style="2" customWidth="1"/>
    <col min="3328" max="3328" width="12.42578125" style="2" customWidth="1"/>
    <col min="3329" max="3329" width="1.85546875" style="2" customWidth="1"/>
    <col min="3330" max="3330" width="12.28515625" style="2" customWidth="1"/>
    <col min="3331" max="3331" width="1.5703125" style="2" customWidth="1"/>
    <col min="3332" max="3332" width="15.140625" style="2" customWidth="1"/>
    <col min="3333" max="3333" width="2" style="2" customWidth="1"/>
    <col min="3334" max="3334" width="23.5703125" style="2" customWidth="1"/>
    <col min="3335" max="3335" width="1.85546875" style="2" customWidth="1"/>
    <col min="3336" max="3336" width="12.28515625" style="2" customWidth="1"/>
    <col min="3337" max="3337" width="0.7109375" style="2" customWidth="1"/>
    <col min="3338" max="3338" width="19.42578125" style="2" bestFit="1" customWidth="1"/>
    <col min="3339" max="3580" width="8.85546875" style="2"/>
    <col min="3581" max="3581" width="6.140625" style="2" customWidth="1"/>
    <col min="3582" max="3582" width="116.7109375" style="2" customWidth="1"/>
    <col min="3583" max="3583" width="1.42578125" style="2" customWidth="1"/>
    <col min="3584" max="3584" width="12.42578125" style="2" customWidth="1"/>
    <col min="3585" max="3585" width="1.85546875" style="2" customWidth="1"/>
    <col min="3586" max="3586" width="12.28515625" style="2" customWidth="1"/>
    <col min="3587" max="3587" width="1.5703125" style="2" customWidth="1"/>
    <col min="3588" max="3588" width="15.140625" style="2" customWidth="1"/>
    <col min="3589" max="3589" width="2" style="2" customWidth="1"/>
    <col min="3590" max="3590" width="23.5703125" style="2" customWidth="1"/>
    <col min="3591" max="3591" width="1.85546875" style="2" customWidth="1"/>
    <col min="3592" max="3592" width="12.28515625" style="2" customWidth="1"/>
    <col min="3593" max="3593" width="0.7109375" style="2" customWidth="1"/>
    <col min="3594" max="3594" width="19.42578125" style="2" bestFit="1" customWidth="1"/>
    <col min="3595" max="3836" width="8.85546875" style="2"/>
    <col min="3837" max="3837" width="6.140625" style="2" customWidth="1"/>
    <col min="3838" max="3838" width="116.7109375" style="2" customWidth="1"/>
    <col min="3839" max="3839" width="1.42578125" style="2" customWidth="1"/>
    <col min="3840" max="3840" width="12.42578125" style="2" customWidth="1"/>
    <col min="3841" max="3841" width="1.85546875" style="2" customWidth="1"/>
    <col min="3842" max="3842" width="12.28515625" style="2" customWidth="1"/>
    <col min="3843" max="3843" width="1.5703125" style="2" customWidth="1"/>
    <col min="3844" max="3844" width="15.140625" style="2" customWidth="1"/>
    <col min="3845" max="3845" width="2" style="2" customWidth="1"/>
    <col min="3846" max="3846" width="23.5703125" style="2" customWidth="1"/>
    <col min="3847" max="3847" width="1.85546875" style="2" customWidth="1"/>
    <col min="3848" max="3848" width="12.28515625" style="2" customWidth="1"/>
    <col min="3849" max="3849" width="0.7109375" style="2" customWidth="1"/>
    <col min="3850" max="3850" width="19.42578125" style="2" bestFit="1" customWidth="1"/>
    <col min="3851" max="4092" width="8.85546875" style="2"/>
    <col min="4093" max="4093" width="6.140625" style="2" customWidth="1"/>
    <col min="4094" max="4094" width="116.7109375" style="2" customWidth="1"/>
    <col min="4095" max="4095" width="1.42578125" style="2" customWidth="1"/>
    <col min="4096" max="4096" width="12.42578125" style="2" customWidth="1"/>
    <col min="4097" max="4097" width="1.85546875" style="2" customWidth="1"/>
    <col min="4098" max="4098" width="12.28515625" style="2" customWidth="1"/>
    <col min="4099" max="4099" width="1.5703125" style="2" customWidth="1"/>
    <col min="4100" max="4100" width="15.140625" style="2" customWidth="1"/>
    <col min="4101" max="4101" width="2" style="2" customWidth="1"/>
    <col min="4102" max="4102" width="23.5703125" style="2" customWidth="1"/>
    <col min="4103" max="4103" width="1.85546875" style="2" customWidth="1"/>
    <col min="4104" max="4104" width="12.28515625" style="2" customWidth="1"/>
    <col min="4105" max="4105" width="0.7109375" style="2" customWidth="1"/>
    <col min="4106" max="4106" width="19.42578125" style="2" bestFit="1" customWidth="1"/>
    <col min="4107" max="4348" width="8.85546875" style="2"/>
    <col min="4349" max="4349" width="6.140625" style="2" customWidth="1"/>
    <col min="4350" max="4350" width="116.7109375" style="2" customWidth="1"/>
    <col min="4351" max="4351" width="1.42578125" style="2" customWidth="1"/>
    <col min="4352" max="4352" width="12.42578125" style="2" customWidth="1"/>
    <col min="4353" max="4353" width="1.85546875" style="2" customWidth="1"/>
    <col min="4354" max="4354" width="12.28515625" style="2" customWidth="1"/>
    <col min="4355" max="4355" width="1.5703125" style="2" customWidth="1"/>
    <col min="4356" max="4356" width="15.140625" style="2" customWidth="1"/>
    <col min="4357" max="4357" width="2" style="2" customWidth="1"/>
    <col min="4358" max="4358" width="23.5703125" style="2" customWidth="1"/>
    <col min="4359" max="4359" width="1.85546875" style="2" customWidth="1"/>
    <col min="4360" max="4360" width="12.28515625" style="2" customWidth="1"/>
    <col min="4361" max="4361" width="0.7109375" style="2" customWidth="1"/>
    <col min="4362" max="4362" width="19.42578125" style="2" bestFit="1" customWidth="1"/>
    <col min="4363" max="4604" width="8.85546875" style="2"/>
    <col min="4605" max="4605" width="6.140625" style="2" customWidth="1"/>
    <col min="4606" max="4606" width="116.7109375" style="2" customWidth="1"/>
    <col min="4607" max="4607" width="1.42578125" style="2" customWidth="1"/>
    <col min="4608" max="4608" width="12.42578125" style="2" customWidth="1"/>
    <col min="4609" max="4609" width="1.85546875" style="2" customWidth="1"/>
    <col min="4610" max="4610" width="12.28515625" style="2" customWidth="1"/>
    <col min="4611" max="4611" width="1.5703125" style="2" customWidth="1"/>
    <col min="4612" max="4612" width="15.140625" style="2" customWidth="1"/>
    <col min="4613" max="4613" width="2" style="2" customWidth="1"/>
    <col min="4614" max="4614" width="23.5703125" style="2" customWidth="1"/>
    <col min="4615" max="4615" width="1.85546875" style="2" customWidth="1"/>
    <col min="4616" max="4616" width="12.28515625" style="2" customWidth="1"/>
    <col min="4617" max="4617" width="0.7109375" style="2" customWidth="1"/>
    <col min="4618" max="4618" width="19.42578125" style="2" bestFit="1" customWidth="1"/>
    <col min="4619" max="4860" width="8.85546875" style="2"/>
    <col min="4861" max="4861" width="6.140625" style="2" customWidth="1"/>
    <col min="4862" max="4862" width="116.7109375" style="2" customWidth="1"/>
    <col min="4863" max="4863" width="1.42578125" style="2" customWidth="1"/>
    <col min="4864" max="4864" width="12.42578125" style="2" customWidth="1"/>
    <col min="4865" max="4865" width="1.85546875" style="2" customWidth="1"/>
    <col min="4866" max="4866" width="12.28515625" style="2" customWidth="1"/>
    <col min="4867" max="4867" width="1.5703125" style="2" customWidth="1"/>
    <col min="4868" max="4868" width="15.140625" style="2" customWidth="1"/>
    <col min="4869" max="4869" width="2" style="2" customWidth="1"/>
    <col min="4870" max="4870" width="23.5703125" style="2" customWidth="1"/>
    <col min="4871" max="4871" width="1.85546875" style="2" customWidth="1"/>
    <col min="4872" max="4872" width="12.28515625" style="2" customWidth="1"/>
    <col min="4873" max="4873" width="0.7109375" style="2" customWidth="1"/>
    <col min="4874" max="4874" width="19.42578125" style="2" bestFit="1" customWidth="1"/>
    <col min="4875" max="5116" width="8.85546875" style="2"/>
    <col min="5117" max="5117" width="6.140625" style="2" customWidth="1"/>
    <col min="5118" max="5118" width="116.7109375" style="2" customWidth="1"/>
    <col min="5119" max="5119" width="1.42578125" style="2" customWidth="1"/>
    <col min="5120" max="5120" width="12.42578125" style="2" customWidth="1"/>
    <col min="5121" max="5121" width="1.85546875" style="2" customWidth="1"/>
    <col min="5122" max="5122" width="12.28515625" style="2" customWidth="1"/>
    <col min="5123" max="5123" width="1.5703125" style="2" customWidth="1"/>
    <col min="5124" max="5124" width="15.140625" style="2" customWidth="1"/>
    <col min="5125" max="5125" width="2" style="2" customWidth="1"/>
    <col min="5126" max="5126" width="23.5703125" style="2" customWidth="1"/>
    <col min="5127" max="5127" width="1.85546875" style="2" customWidth="1"/>
    <col min="5128" max="5128" width="12.28515625" style="2" customWidth="1"/>
    <col min="5129" max="5129" width="0.7109375" style="2" customWidth="1"/>
    <col min="5130" max="5130" width="19.42578125" style="2" bestFit="1" customWidth="1"/>
    <col min="5131" max="5372" width="8.85546875" style="2"/>
    <col min="5373" max="5373" width="6.140625" style="2" customWidth="1"/>
    <col min="5374" max="5374" width="116.7109375" style="2" customWidth="1"/>
    <col min="5375" max="5375" width="1.42578125" style="2" customWidth="1"/>
    <col min="5376" max="5376" width="12.42578125" style="2" customWidth="1"/>
    <col min="5377" max="5377" width="1.85546875" style="2" customWidth="1"/>
    <col min="5378" max="5378" width="12.28515625" style="2" customWidth="1"/>
    <col min="5379" max="5379" width="1.5703125" style="2" customWidth="1"/>
    <col min="5380" max="5380" width="15.140625" style="2" customWidth="1"/>
    <col min="5381" max="5381" width="2" style="2" customWidth="1"/>
    <col min="5382" max="5382" width="23.5703125" style="2" customWidth="1"/>
    <col min="5383" max="5383" width="1.85546875" style="2" customWidth="1"/>
    <col min="5384" max="5384" width="12.28515625" style="2" customWidth="1"/>
    <col min="5385" max="5385" width="0.7109375" style="2" customWidth="1"/>
    <col min="5386" max="5386" width="19.42578125" style="2" bestFit="1" customWidth="1"/>
    <col min="5387" max="5628" width="8.85546875" style="2"/>
    <col min="5629" max="5629" width="6.140625" style="2" customWidth="1"/>
    <col min="5630" max="5630" width="116.7109375" style="2" customWidth="1"/>
    <col min="5631" max="5631" width="1.42578125" style="2" customWidth="1"/>
    <col min="5632" max="5632" width="12.42578125" style="2" customWidth="1"/>
    <col min="5633" max="5633" width="1.85546875" style="2" customWidth="1"/>
    <col min="5634" max="5634" width="12.28515625" style="2" customWidth="1"/>
    <col min="5635" max="5635" width="1.5703125" style="2" customWidth="1"/>
    <col min="5636" max="5636" width="15.140625" style="2" customWidth="1"/>
    <col min="5637" max="5637" width="2" style="2" customWidth="1"/>
    <col min="5638" max="5638" width="23.5703125" style="2" customWidth="1"/>
    <col min="5639" max="5639" width="1.85546875" style="2" customWidth="1"/>
    <col min="5640" max="5640" width="12.28515625" style="2" customWidth="1"/>
    <col min="5641" max="5641" width="0.7109375" style="2" customWidth="1"/>
    <col min="5642" max="5642" width="19.42578125" style="2" bestFit="1" customWidth="1"/>
    <col min="5643" max="5884" width="8.85546875" style="2"/>
    <col min="5885" max="5885" width="6.140625" style="2" customWidth="1"/>
    <col min="5886" max="5886" width="116.7109375" style="2" customWidth="1"/>
    <col min="5887" max="5887" width="1.42578125" style="2" customWidth="1"/>
    <col min="5888" max="5888" width="12.42578125" style="2" customWidth="1"/>
    <col min="5889" max="5889" width="1.85546875" style="2" customWidth="1"/>
    <col min="5890" max="5890" width="12.28515625" style="2" customWidth="1"/>
    <col min="5891" max="5891" width="1.5703125" style="2" customWidth="1"/>
    <col min="5892" max="5892" width="15.140625" style="2" customWidth="1"/>
    <col min="5893" max="5893" width="2" style="2" customWidth="1"/>
    <col min="5894" max="5894" width="23.5703125" style="2" customWidth="1"/>
    <col min="5895" max="5895" width="1.85546875" style="2" customWidth="1"/>
    <col min="5896" max="5896" width="12.28515625" style="2" customWidth="1"/>
    <col min="5897" max="5897" width="0.7109375" style="2" customWidth="1"/>
    <col min="5898" max="5898" width="19.42578125" style="2" bestFit="1" customWidth="1"/>
    <col min="5899" max="6140" width="8.85546875" style="2"/>
    <col min="6141" max="6141" width="6.140625" style="2" customWidth="1"/>
    <col min="6142" max="6142" width="116.7109375" style="2" customWidth="1"/>
    <col min="6143" max="6143" width="1.42578125" style="2" customWidth="1"/>
    <col min="6144" max="6144" width="12.42578125" style="2" customWidth="1"/>
    <col min="6145" max="6145" width="1.85546875" style="2" customWidth="1"/>
    <col min="6146" max="6146" width="12.28515625" style="2" customWidth="1"/>
    <col min="6147" max="6147" width="1.5703125" style="2" customWidth="1"/>
    <col min="6148" max="6148" width="15.140625" style="2" customWidth="1"/>
    <col min="6149" max="6149" width="2" style="2" customWidth="1"/>
    <col min="6150" max="6150" width="23.5703125" style="2" customWidth="1"/>
    <col min="6151" max="6151" width="1.85546875" style="2" customWidth="1"/>
    <col min="6152" max="6152" width="12.28515625" style="2" customWidth="1"/>
    <col min="6153" max="6153" width="0.7109375" style="2" customWidth="1"/>
    <col min="6154" max="6154" width="19.42578125" style="2" bestFit="1" customWidth="1"/>
    <col min="6155" max="6396" width="8.85546875" style="2"/>
    <col min="6397" max="6397" width="6.140625" style="2" customWidth="1"/>
    <col min="6398" max="6398" width="116.7109375" style="2" customWidth="1"/>
    <col min="6399" max="6399" width="1.42578125" style="2" customWidth="1"/>
    <col min="6400" max="6400" width="12.42578125" style="2" customWidth="1"/>
    <col min="6401" max="6401" width="1.85546875" style="2" customWidth="1"/>
    <col min="6402" max="6402" width="12.28515625" style="2" customWidth="1"/>
    <col min="6403" max="6403" width="1.5703125" style="2" customWidth="1"/>
    <col min="6404" max="6404" width="15.140625" style="2" customWidth="1"/>
    <col min="6405" max="6405" width="2" style="2" customWidth="1"/>
    <col min="6406" max="6406" width="23.5703125" style="2" customWidth="1"/>
    <col min="6407" max="6407" width="1.85546875" style="2" customWidth="1"/>
    <col min="6408" max="6408" width="12.28515625" style="2" customWidth="1"/>
    <col min="6409" max="6409" width="0.7109375" style="2" customWidth="1"/>
    <col min="6410" max="6410" width="19.42578125" style="2" bestFit="1" customWidth="1"/>
    <col min="6411" max="6652" width="8.85546875" style="2"/>
    <col min="6653" max="6653" width="6.140625" style="2" customWidth="1"/>
    <col min="6654" max="6654" width="116.7109375" style="2" customWidth="1"/>
    <col min="6655" max="6655" width="1.42578125" style="2" customWidth="1"/>
    <col min="6656" max="6656" width="12.42578125" style="2" customWidth="1"/>
    <col min="6657" max="6657" width="1.85546875" style="2" customWidth="1"/>
    <col min="6658" max="6658" width="12.28515625" style="2" customWidth="1"/>
    <col min="6659" max="6659" width="1.5703125" style="2" customWidth="1"/>
    <col min="6660" max="6660" width="15.140625" style="2" customWidth="1"/>
    <col min="6661" max="6661" width="2" style="2" customWidth="1"/>
    <col min="6662" max="6662" width="23.5703125" style="2" customWidth="1"/>
    <col min="6663" max="6663" width="1.85546875" style="2" customWidth="1"/>
    <col min="6664" max="6664" width="12.28515625" style="2" customWidth="1"/>
    <col min="6665" max="6665" width="0.7109375" style="2" customWidth="1"/>
    <col min="6666" max="6666" width="19.42578125" style="2" bestFit="1" customWidth="1"/>
    <col min="6667" max="6908" width="8.85546875" style="2"/>
    <col min="6909" max="6909" width="6.140625" style="2" customWidth="1"/>
    <col min="6910" max="6910" width="116.7109375" style="2" customWidth="1"/>
    <col min="6911" max="6911" width="1.42578125" style="2" customWidth="1"/>
    <col min="6912" max="6912" width="12.42578125" style="2" customWidth="1"/>
    <col min="6913" max="6913" width="1.85546875" style="2" customWidth="1"/>
    <col min="6914" max="6914" width="12.28515625" style="2" customWidth="1"/>
    <col min="6915" max="6915" width="1.5703125" style="2" customWidth="1"/>
    <col min="6916" max="6916" width="15.140625" style="2" customWidth="1"/>
    <col min="6917" max="6917" width="2" style="2" customWidth="1"/>
    <col min="6918" max="6918" width="23.5703125" style="2" customWidth="1"/>
    <col min="6919" max="6919" width="1.85546875" style="2" customWidth="1"/>
    <col min="6920" max="6920" width="12.28515625" style="2" customWidth="1"/>
    <col min="6921" max="6921" width="0.7109375" style="2" customWidth="1"/>
    <col min="6922" max="6922" width="19.42578125" style="2" bestFit="1" customWidth="1"/>
    <col min="6923" max="7164" width="8.85546875" style="2"/>
    <col min="7165" max="7165" width="6.140625" style="2" customWidth="1"/>
    <col min="7166" max="7166" width="116.7109375" style="2" customWidth="1"/>
    <col min="7167" max="7167" width="1.42578125" style="2" customWidth="1"/>
    <col min="7168" max="7168" width="12.42578125" style="2" customWidth="1"/>
    <col min="7169" max="7169" width="1.85546875" style="2" customWidth="1"/>
    <col min="7170" max="7170" width="12.28515625" style="2" customWidth="1"/>
    <col min="7171" max="7171" width="1.5703125" style="2" customWidth="1"/>
    <col min="7172" max="7172" width="15.140625" style="2" customWidth="1"/>
    <col min="7173" max="7173" width="2" style="2" customWidth="1"/>
    <col min="7174" max="7174" width="23.5703125" style="2" customWidth="1"/>
    <col min="7175" max="7175" width="1.85546875" style="2" customWidth="1"/>
    <col min="7176" max="7176" width="12.28515625" style="2" customWidth="1"/>
    <col min="7177" max="7177" width="0.7109375" style="2" customWidth="1"/>
    <col min="7178" max="7178" width="19.42578125" style="2" bestFit="1" customWidth="1"/>
    <col min="7179" max="7420" width="8.85546875" style="2"/>
    <col min="7421" max="7421" width="6.140625" style="2" customWidth="1"/>
    <col min="7422" max="7422" width="116.7109375" style="2" customWidth="1"/>
    <col min="7423" max="7423" width="1.42578125" style="2" customWidth="1"/>
    <col min="7424" max="7424" width="12.42578125" style="2" customWidth="1"/>
    <col min="7425" max="7425" width="1.85546875" style="2" customWidth="1"/>
    <col min="7426" max="7426" width="12.28515625" style="2" customWidth="1"/>
    <col min="7427" max="7427" width="1.5703125" style="2" customWidth="1"/>
    <col min="7428" max="7428" width="15.140625" style="2" customWidth="1"/>
    <col min="7429" max="7429" width="2" style="2" customWidth="1"/>
    <col min="7430" max="7430" width="23.5703125" style="2" customWidth="1"/>
    <col min="7431" max="7431" width="1.85546875" style="2" customWidth="1"/>
    <col min="7432" max="7432" width="12.28515625" style="2" customWidth="1"/>
    <col min="7433" max="7433" width="0.7109375" style="2" customWidth="1"/>
    <col min="7434" max="7434" width="19.42578125" style="2" bestFit="1" customWidth="1"/>
    <col min="7435" max="7676" width="8.85546875" style="2"/>
    <col min="7677" max="7677" width="6.140625" style="2" customWidth="1"/>
    <col min="7678" max="7678" width="116.7109375" style="2" customWidth="1"/>
    <col min="7679" max="7679" width="1.42578125" style="2" customWidth="1"/>
    <col min="7680" max="7680" width="12.42578125" style="2" customWidth="1"/>
    <col min="7681" max="7681" width="1.85546875" style="2" customWidth="1"/>
    <col min="7682" max="7682" width="12.28515625" style="2" customWidth="1"/>
    <col min="7683" max="7683" width="1.5703125" style="2" customWidth="1"/>
    <col min="7684" max="7684" width="15.140625" style="2" customWidth="1"/>
    <col min="7685" max="7685" width="2" style="2" customWidth="1"/>
    <col min="7686" max="7686" width="23.5703125" style="2" customWidth="1"/>
    <col min="7687" max="7687" width="1.85546875" style="2" customWidth="1"/>
    <col min="7688" max="7688" width="12.28515625" style="2" customWidth="1"/>
    <col min="7689" max="7689" width="0.7109375" style="2" customWidth="1"/>
    <col min="7690" max="7690" width="19.42578125" style="2" bestFit="1" customWidth="1"/>
    <col min="7691" max="7932" width="8.85546875" style="2"/>
    <col min="7933" max="7933" width="6.140625" style="2" customWidth="1"/>
    <col min="7934" max="7934" width="116.7109375" style="2" customWidth="1"/>
    <col min="7935" max="7935" width="1.42578125" style="2" customWidth="1"/>
    <col min="7936" max="7936" width="12.42578125" style="2" customWidth="1"/>
    <col min="7937" max="7937" width="1.85546875" style="2" customWidth="1"/>
    <col min="7938" max="7938" width="12.28515625" style="2" customWidth="1"/>
    <col min="7939" max="7939" width="1.5703125" style="2" customWidth="1"/>
    <col min="7940" max="7940" width="15.140625" style="2" customWidth="1"/>
    <col min="7941" max="7941" width="2" style="2" customWidth="1"/>
    <col min="7942" max="7942" width="23.5703125" style="2" customWidth="1"/>
    <col min="7943" max="7943" width="1.85546875" style="2" customWidth="1"/>
    <col min="7944" max="7944" width="12.28515625" style="2" customWidth="1"/>
    <col min="7945" max="7945" width="0.7109375" style="2" customWidth="1"/>
    <col min="7946" max="7946" width="19.42578125" style="2" bestFit="1" customWidth="1"/>
    <col min="7947" max="8188" width="8.85546875" style="2"/>
    <col min="8189" max="8189" width="6.140625" style="2" customWidth="1"/>
    <col min="8190" max="8190" width="116.7109375" style="2" customWidth="1"/>
    <col min="8191" max="8191" width="1.42578125" style="2" customWidth="1"/>
    <col min="8192" max="8192" width="12.42578125" style="2" customWidth="1"/>
    <col min="8193" max="8193" width="1.85546875" style="2" customWidth="1"/>
    <col min="8194" max="8194" width="12.28515625" style="2" customWidth="1"/>
    <col min="8195" max="8195" width="1.5703125" style="2" customWidth="1"/>
    <col min="8196" max="8196" width="15.140625" style="2" customWidth="1"/>
    <col min="8197" max="8197" width="2" style="2" customWidth="1"/>
    <col min="8198" max="8198" width="23.5703125" style="2" customWidth="1"/>
    <col min="8199" max="8199" width="1.85546875" style="2" customWidth="1"/>
    <col min="8200" max="8200" width="12.28515625" style="2" customWidth="1"/>
    <col min="8201" max="8201" width="0.7109375" style="2" customWidth="1"/>
    <col min="8202" max="8202" width="19.42578125" style="2" bestFit="1" customWidth="1"/>
    <col min="8203" max="8444" width="8.85546875" style="2"/>
    <col min="8445" max="8445" width="6.140625" style="2" customWidth="1"/>
    <col min="8446" max="8446" width="116.7109375" style="2" customWidth="1"/>
    <col min="8447" max="8447" width="1.42578125" style="2" customWidth="1"/>
    <col min="8448" max="8448" width="12.42578125" style="2" customWidth="1"/>
    <col min="8449" max="8449" width="1.85546875" style="2" customWidth="1"/>
    <col min="8450" max="8450" width="12.28515625" style="2" customWidth="1"/>
    <col min="8451" max="8451" width="1.5703125" style="2" customWidth="1"/>
    <col min="8452" max="8452" width="15.140625" style="2" customWidth="1"/>
    <col min="8453" max="8453" width="2" style="2" customWidth="1"/>
    <col min="8454" max="8454" width="23.5703125" style="2" customWidth="1"/>
    <col min="8455" max="8455" width="1.85546875" style="2" customWidth="1"/>
    <col min="8456" max="8456" width="12.28515625" style="2" customWidth="1"/>
    <col min="8457" max="8457" width="0.7109375" style="2" customWidth="1"/>
    <col min="8458" max="8458" width="19.42578125" style="2" bestFit="1" customWidth="1"/>
    <col min="8459" max="8700" width="8.85546875" style="2"/>
    <col min="8701" max="8701" width="6.140625" style="2" customWidth="1"/>
    <col min="8702" max="8702" width="116.7109375" style="2" customWidth="1"/>
    <col min="8703" max="8703" width="1.42578125" style="2" customWidth="1"/>
    <col min="8704" max="8704" width="12.42578125" style="2" customWidth="1"/>
    <col min="8705" max="8705" width="1.85546875" style="2" customWidth="1"/>
    <col min="8706" max="8706" width="12.28515625" style="2" customWidth="1"/>
    <col min="8707" max="8707" width="1.5703125" style="2" customWidth="1"/>
    <col min="8708" max="8708" width="15.140625" style="2" customWidth="1"/>
    <col min="8709" max="8709" width="2" style="2" customWidth="1"/>
    <col min="8710" max="8710" width="23.5703125" style="2" customWidth="1"/>
    <col min="8711" max="8711" width="1.85546875" style="2" customWidth="1"/>
    <col min="8712" max="8712" width="12.28515625" style="2" customWidth="1"/>
    <col min="8713" max="8713" width="0.7109375" style="2" customWidth="1"/>
    <col min="8714" max="8714" width="19.42578125" style="2" bestFit="1" customWidth="1"/>
    <col min="8715" max="8956" width="8.85546875" style="2"/>
    <col min="8957" max="8957" width="6.140625" style="2" customWidth="1"/>
    <col min="8958" max="8958" width="116.7109375" style="2" customWidth="1"/>
    <col min="8959" max="8959" width="1.42578125" style="2" customWidth="1"/>
    <col min="8960" max="8960" width="12.42578125" style="2" customWidth="1"/>
    <col min="8961" max="8961" width="1.85546875" style="2" customWidth="1"/>
    <col min="8962" max="8962" width="12.28515625" style="2" customWidth="1"/>
    <col min="8963" max="8963" width="1.5703125" style="2" customWidth="1"/>
    <col min="8964" max="8964" width="15.140625" style="2" customWidth="1"/>
    <col min="8965" max="8965" width="2" style="2" customWidth="1"/>
    <col min="8966" max="8966" width="23.5703125" style="2" customWidth="1"/>
    <col min="8967" max="8967" width="1.85546875" style="2" customWidth="1"/>
    <col min="8968" max="8968" width="12.28515625" style="2" customWidth="1"/>
    <col min="8969" max="8969" width="0.7109375" style="2" customWidth="1"/>
    <col min="8970" max="8970" width="19.42578125" style="2" bestFit="1" customWidth="1"/>
    <col min="8971" max="9212" width="8.85546875" style="2"/>
    <col min="9213" max="9213" width="6.140625" style="2" customWidth="1"/>
    <col min="9214" max="9214" width="116.7109375" style="2" customWidth="1"/>
    <col min="9215" max="9215" width="1.42578125" style="2" customWidth="1"/>
    <col min="9216" max="9216" width="12.42578125" style="2" customWidth="1"/>
    <col min="9217" max="9217" width="1.85546875" style="2" customWidth="1"/>
    <col min="9218" max="9218" width="12.28515625" style="2" customWidth="1"/>
    <col min="9219" max="9219" width="1.5703125" style="2" customWidth="1"/>
    <col min="9220" max="9220" width="15.140625" style="2" customWidth="1"/>
    <col min="9221" max="9221" width="2" style="2" customWidth="1"/>
    <col min="9222" max="9222" width="23.5703125" style="2" customWidth="1"/>
    <col min="9223" max="9223" width="1.85546875" style="2" customWidth="1"/>
    <col min="9224" max="9224" width="12.28515625" style="2" customWidth="1"/>
    <col min="9225" max="9225" width="0.7109375" style="2" customWidth="1"/>
    <col min="9226" max="9226" width="19.42578125" style="2" bestFit="1" customWidth="1"/>
    <col min="9227" max="9468" width="8.85546875" style="2"/>
    <col min="9469" max="9469" width="6.140625" style="2" customWidth="1"/>
    <col min="9470" max="9470" width="116.7109375" style="2" customWidth="1"/>
    <col min="9471" max="9471" width="1.42578125" style="2" customWidth="1"/>
    <col min="9472" max="9472" width="12.42578125" style="2" customWidth="1"/>
    <col min="9473" max="9473" width="1.85546875" style="2" customWidth="1"/>
    <col min="9474" max="9474" width="12.28515625" style="2" customWidth="1"/>
    <col min="9475" max="9475" width="1.5703125" style="2" customWidth="1"/>
    <col min="9476" max="9476" width="15.140625" style="2" customWidth="1"/>
    <col min="9477" max="9477" width="2" style="2" customWidth="1"/>
    <col min="9478" max="9478" width="23.5703125" style="2" customWidth="1"/>
    <col min="9479" max="9479" width="1.85546875" style="2" customWidth="1"/>
    <col min="9480" max="9480" width="12.28515625" style="2" customWidth="1"/>
    <col min="9481" max="9481" width="0.7109375" style="2" customWidth="1"/>
    <col min="9482" max="9482" width="19.42578125" style="2" bestFit="1" customWidth="1"/>
    <col min="9483" max="9724" width="8.85546875" style="2"/>
    <col min="9725" max="9725" width="6.140625" style="2" customWidth="1"/>
    <col min="9726" max="9726" width="116.7109375" style="2" customWidth="1"/>
    <col min="9727" max="9727" width="1.42578125" style="2" customWidth="1"/>
    <col min="9728" max="9728" width="12.42578125" style="2" customWidth="1"/>
    <col min="9729" max="9729" width="1.85546875" style="2" customWidth="1"/>
    <col min="9730" max="9730" width="12.28515625" style="2" customWidth="1"/>
    <col min="9731" max="9731" width="1.5703125" style="2" customWidth="1"/>
    <col min="9732" max="9732" width="15.140625" style="2" customWidth="1"/>
    <col min="9733" max="9733" width="2" style="2" customWidth="1"/>
    <col min="9734" max="9734" width="23.5703125" style="2" customWidth="1"/>
    <col min="9735" max="9735" width="1.85546875" style="2" customWidth="1"/>
    <col min="9736" max="9736" width="12.28515625" style="2" customWidth="1"/>
    <col min="9737" max="9737" width="0.7109375" style="2" customWidth="1"/>
    <col min="9738" max="9738" width="19.42578125" style="2" bestFit="1" customWidth="1"/>
    <col min="9739" max="9980" width="8.85546875" style="2"/>
    <col min="9981" max="9981" width="6.140625" style="2" customWidth="1"/>
    <col min="9982" max="9982" width="116.7109375" style="2" customWidth="1"/>
    <col min="9983" max="9983" width="1.42578125" style="2" customWidth="1"/>
    <col min="9984" max="9984" width="12.42578125" style="2" customWidth="1"/>
    <col min="9985" max="9985" width="1.85546875" style="2" customWidth="1"/>
    <col min="9986" max="9986" width="12.28515625" style="2" customWidth="1"/>
    <col min="9987" max="9987" width="1.5703125" style="2" customWidth="1"/>
    <col min="9988" max="9988" width="15.140625" style="2" customWidth="1"/>
    <col min="9989" max="9989" width="2" style="2" customWidth="1"/>
    <col min="9990" max="9990" width="23.5703125" style="2" customWidth="1"/>
    <col min="9991" max="9991" width="1.85546875" style="2" customWidth="1"/>
    <col min="9992" max="9992" width="12.28515625" style="2" customWidth="1"/>
    <col min="9993" max="9993" width="0.7109375" style="2" customWidth="1"/>
    <col min="9994" max="9994" width="19.42578125" style="2" bestFit="1" customWidth="1"/>
    <col min="9995" max="10236" width="8.85546875" style="2"/>
    <col min="10237" max="10237" width="6.140625" style="2" customWidth="1"/>
    <col min="10238" max="10238" width="116.7109375" style="2" customWidth="1"/>
    <col min="10239" max="10239" width="1.42578125" style="2" customWidth="1"/>
    <col min="10240" max="10240" width="12.42578125" style="2" customWidth="1"/>
    <col min="10241" max="10241" width="1.85546875" style="2" customWidth="1"/>
    <col min="10242" max="10242" width="12.28515625" style="2" customWidth="1"/>
    <col min="10243" max="10243" width="1.5703125" style="2" customWidth="1"/>
    <col min="10244" max="10244" width="15.140625" style="2" customWidth="1"/>
    <col min="10245" max="10245" width="2" style="2" customWidth="1"/>
    <col min="10246" max="10246" width="23.5703125" style="2" customWidth="1"/>
    <col min="10247" max="10247" width="1.85546875" style="2" customWidth="1"/>
    <col min="10248" max="10248" width="12.28515625" style="2" customWidth="1"/>
    <col min="10249" max="10249" width="0.7109375" style="2" customWidth="1"/>
    <col min="10250" max="10250" width="19.42578125" style="2" bestFit="1" customWidth="1"/>
    <col min="10251" max="10492" width="8.85546875" style="2"/>
    <col min="10493" max="10493" width="6.140625" style="2" customWidth="1"/>
    <col min="10494" max="10494" width="116.7109375" style="2" customWidth="1"/>
    <col min="10495" max="10495" width="1.42578125" style="2" customWidth="1"/>
    <col min="10496" max="10496" width="12.42578125" style="2" customWidth="1"/>
    <col min="10497" max="10497" width="1.85546875" style="2" customWidth="1"/>
    <col min="10498" max="10498" width="12.28515625" style="2" customWidth="1"/>
    <col min="10499" max="10499" width="1.5703125" style="2" customWidth="1"/>
    <col min="10500" max="10500" width="15.140625" style="2" customWidth="1"/>
    <col min="10501" max="10501" width="2" style="2" customWidth="1"/>
    <col min="10502" max="10502" width="23.5703125" style="2" customWidth="1"/>
    <col min="10503" max="10503" width="1.85546875" style="2" customWidth="1"/>
    <col min="10504" max="10504" width="12.28515625" style="2" customWidth="1"/>
    <col min="10505" max="10505" width="0.7109375" style="2" customWidth="1"/>
    <col min="10506" max="10506" width="19.42578125" style="2" bestFit="1" customWidth="1"/>
    <col min="10507" max="10748" width="8.85546875" style="2"/>
    <col min="10749" max="10749" width="6.140625" style="2" customWidth="1"/>
    <col min="10750" max="10750" width="116.7109375" style="2" customWidth="1"/>
    <col min="10751" max="10751" width="1.42578125" style="2" customWidth="1"/>
    <col min="10752" max="10752" width="12.42578125" style="2" customWidth="1"/>
    <col min="10753" max="10753" width="1.85546875" style="2" customWidth="1"/>
    <col min="10754" max="10754" width="12.28515625" style="2" customWidth="1"/>
    <col min="10755" max="10755" width="1.5703125" style="2" customWidth="1"/>
    <col min="10756" max="10756" width="15.140625" style="2" customWidth="1"/>
    <col min="10757" max="10757" width="2" style="2" customWidth="1"/>
    <col min="10758" max="10758" width="23.5703125" style="2" customWidth="1"/>
    <col min="10759" max="10759" width="1.85546875" style="2" customWidth="1"/>
    <col min="10760" max="10760" width="12.28515625" style="2" customWidth="1"/>
    <col min="10761" max="10761" width="0.7109375" style="2" customWidth="1"/>
    <col min="10762" max="10762" width="19.42578125" style="2" bestFit="1" customWidth="1"/>
    <col min="10763" max="11004" width="8.85546875" style="2"/>
    <col min="11005" max="11005" width="6.140625" style="2" customWidth="1"/>
    <col min="11006" max="11006" width="116.7109375" style="2" customWidth="1"/>
    <col min="11007" max="11007" width="1.42578125" style="2" customWidth="1"/>
    <col min="11008" max="11008" width="12.42578125" style="2" customWidth="1"/>
    <col min="11009" max="11009" width="1.85546875" style="2" customWidth="1"/>
    <col min="11010" max="11010" width="12.28515625" style="2" customWidth="1"/>
    <col min="11011" max="11011" width="1.5703125" style="2" customWidth="1"/>
    <col min="11012" max="11012" width="15.140625" style="2" customWidth="1"/>
    <col min="11013" max="11013" width="2" style="2" customWidth="1"/>
    <col min="11014" max="11014" width="23.5703125" style="2" customWidth="1"/>
    <col min="11015" max="11015" width="1.85546875" style="2" customWidth="1"/>
    <col min="11016" max="11016" width="12.28515625" style="2" customWidth="1"/>
    <col min="11017" max="11017" width="0.7109375" style="2" customWidth="1"/>
    <col min="11018" max="11018" width="19.42578125" style="2" bestFit="1" customWidth="1"/>
    <col min="11019" max="11260" width="8.85546875" style="2"/>
    <col min="11261" max="11261" width="6.140625" style="2" customWidth="1"/>
    <col min="11262" max="11262" width="116.7109375" style="2" customWidth="1"/>
    <col min="11263" max="11263" width="1.42578125" style="2" customWidth="1"/>
    <col min="11264" max="11264" width="12.42578125" style="2" customWidth="1"/>
    <col min="11265" max="11265" width="1.85546875" style="2" customWidth="1"/>
    <col min="11266" max="11266" width="12.28515625" style="2" customWidth="1"/>
    <col min="11267" max="11267" width="1.5703125" style="2" customWidth="1"/>
    <col min="11268" max="11268" width="15.140625" style="2" customWidth="1"/>
    <col min="11269" max="11269" width="2" style="2" customWidth="1"/>
    <col min="11270" max="11270" width="23.5703125" style="2" customWidth="1"/>
    <col min="11271" max="11271" width="1.85546875" style="2" customWidth="1"/>
    <col min="11272" max="11272" width="12.28515625" style="2" customWidth="1"/>
    <col min="11273" max="11273" width="0.7109375" style="2" customWidth="1"/>
    <col min="11274" max="11274" width="19.42578125" style="2" bestFit="1" customWidth="1"/>
    <col min="11275" max="11516" width="8.85546875" style="2"/>
    <col min="11517" max="11517" width="6.140625" style="2" customWidth="1"/>
    <col min="11518" max="11518" width="116.7109375" style="2" customWidth="1"/>
    <col min="11519" max="11519" width="1.42578125" style="2" customWidth="1"/>
    <col min="11520" max="11520" width="12.42578125" style="2" customWidth="1"/>
    <col min="11521" max="11521" width="1.85546875" style="2" customWidth="1"/>
    <col min="11522" max="11522" width="12.28515625" style="2" customWidth="1"/>
    <col min="11523" max="11523" width="1.5703125" style="2" customWidth="1"/>
    <col min="11524" max="11524" width="15.140625" style="2" customWidth="1"/>
    <col min="11525" max="11525" width="2" style="2" customWidth="1"/>
    <col min="11526" max="11526" width="23.5703125" style="2" customWidth="1"/>
    <col min="11527" max="11527" width="1.85546875" style="2" customWidth="1"/>
    <col min="11528" max="11528" width="12.28515625" style="2" customWidth="1"/>
    <col min="11529" max="11529" width="0.7109375" style="2" customWidth="1"/>
    <col min="11530" max="11530" width="19.42578125" style="2" bestFit="1" customWidth="1"/>
    <col min="11531" max="11772" width="8.85546875" style="2"/>
    <col min="11773" max="11773" width="6.140625" style="2" customWidth="1"/>
    <col min="11774" max="11774" width="116.7109375" style="2" customWidth="1"/>
    <col min="11775" max="11775" width="1.42578125" style="2" customWidth="1"/>
    <col min="11776" max="11776" width="12.42578125" style="2" customWidth="1"/>
    <col min="11777" max="11777" width="1.85546875" style="2" customWidth="1"/>
    <col min="11778" max="11778" width="12.28515625" style="2" customWidth="1"/>
    <col min="11779" max="11779" width="1.5703125" style="2" customWidth="1"/>
    <col min="11780" max="11780" width="15.140625" style="2" customWidth="1"/>
    <col min="11781" max="11781" width="2" style="2" customWidth="1"/>
    <col min="11782" max="11782" width="23.5703125" style="2" customWidth="1"/>
    <col min="11783" max="11783" width="1.85546875" style="2" customWidth="1"/>
    <col min="11784" max="11784" width="12.28515625" style="2" customWidth="1"/>
    <col min="11785" max="11785" width="0.7109375" style="2" customWidth="1"/>
    <col min="11786" max="11786" width="19.42578125" style="2" bestFit="1" customWidth="1"/>
    <col min="11787" max="12028" width="8.85546875" style="2"/>
    <col min="12029" max="12029" width="6.140625" style="2" customWidth="1"/>
    <col min="12030" max="12030" width="116.7109375" style="2" customWidth="1"/>
    <col min="12031" max="12031" width="1.42578125" style="2" customWidth="1"/>
    <col min="12032" max="12032" width="12.42578125" style="2" customWidth="1"/>
    <col min="12033" max="12033" width="1.85546875" style="2" customWidth="1"/>
    <col min="12034" max="12034" width="12.28515625" style="2" customWidth="1"/>
    <col min="12035" max="12035" width="1.5703125" style="2" customWidth="1"/>
    <col min="12036" max="12036" width="15.140625" style="2" customWidth="1"/>
    <col min="12037" max="12037" width="2" style="2" customWidth="1"/>
    <col min="12038" max="12038" width="23.5703125" style="2" customWidth="1"/>
    <col min="12039" max="12039" width="1.85546875" style="2" customWidth="1"/>
    <col min="12040" max="12040" width="12.28515625" style="2" customWidth="1"/>
    <col min="12041" max="12041" width="0.7109375" style="2" customWidth="1"/>
    <col min="12042" max="12042" width="19.42578125" style="2" bestFit="1" customWidth="1"/>
    <col min="12043" max="12284" width="8.85546875" style="2"/>
    <col min="12285" max="12285" width="6.140625" style="2" customWidth="1"/>
    <col min="12286" max="12286" width="116.7109375" style="2" customWidth="1"/>
    <col min="12287" max="12287" width="1.42578125" style="2" customWidth="1"/>
    <col min="12288" max="12288" width="12.42578125" style="2" customWidth="1"/>
    <col min="12289" max="12289" width="1.85546875" style="2" customWidth="1"/>
    <col min="12290" max="12290" width="12.28515625" style="2" customWidth="1"/>
    <col min="12291" max="12291" width="1.5703125" style="2" customWidth="1"/>
    <col min="12292" max="12292" width="15.140625" style="2" customWidth="1"/>
    <col min="12293" max="12293" width="2" style="2" customWidth="1"/>
    <col min="12294" max="12294" width="23.5703125" style="2" customWidth="1"/>
    <col min="12295" max="12295" width="1.85546875" style="2" customWidth="1"/>
    <col min="12296" max="12296" width="12.28515625" style="2" customWidth="1"/>
    <col min="12297" max="12297" width="0.7109375" style="2" customWidth="1"/>
    <col min="12298" max="12298" width="19.42578125" style="2" bestFit="1" customWidth="1"/>
    <col min="12299" max="12540" width="8.85546875" style="2"/>
    <col min="12541" max="12541" width="6.140625" style="2" customWidth="1"/>
    <col min="12542" max="12542" width="116.7109375" style="2" customWidth="1"/>
    <col min="12543" max="12543" width="1.42578125" style="2" customWidth="1"/>
    <col min="12544" max="12544" width="12.42578125" style="2" customWidth="1"/>
    <col min="12545" max="12545" width="1.85546875" style="2" customWidth="1"/>
    <col min="12546" max="12546" width="12.28515625" style="2" customWidth="1"/>
    <col min="12547" max="12547" width="1.5703125" style="2" customWidth="1"/>
    <col min="12548" max="12548" width="15.140625" style="2" customWidth="1"/>
    <col min="12549" max="12549" width="2" style="2" customWidth="1"/>
    <col min="12550" max="12550" width="23.5703125" style="2" customWidth="1"/>
    <col min="12551" max="12551" width="1.85546875" style="2" customWidth="1"/>
    <col min="12552" max="12552" width="12.28515625" style="2" customWidth="1"/>
    <col min="12553" max="12553" width="0.7109375" style="2" customWidth="1"/>
    <col min="12554" max="12554" width="19.42578125" style="2" bestFit="1" customWidth="1"/>
    <col min="12555" max="12796" width="8.85546875" style="2"/>
    <col min="12797" max="12797" width="6.140625" style="2" customWidth="1"/>
    <col min="12798" max="12798" width="116.7109375" style="2" customWidth="1"/>
    <col min="12799" max="12799" width="1.42578125" style="2" customWidth="1"/>
    <col min="12800" max="12800" width="12.42578125" style="2" customWidth="1"/>
    <col min="12801" max="12801" width="1.85546875" style="2" customWidth="1"/>
    <col min="12802" max="12802" width="12.28515625" style="2" customWidth="1"/>
    <col min="12803" max="12803" width="1.5703125" style="2" customWidth="1"/>
    <col min="12804" max="12804" width="15.140625" style="2" customWidth="1"/>
    <col min="12805" max="12805" width="2" style="2" customWidth="1"/>
    <col min="12806" max="12806" width="23.5703125" style="2" customWidth="1"/>
    <col min="12807" max="12807" width="1.85546875" style="2" customWidth="1"/>
    <col min="12808" max="12808" width="12.28515625" style="2" customWidth="1"/>
    <col min="12809" max="12809" width="0.7109375" style="2" customWidth="1"/>
    <col min="12810" max="12810" width="19.42578125" style="2" bestFit="1" customWidth="1"/>
    <col min="12811" max="13052" width="8.85546875" style="2"/>
    <col min="13053" max="13053" width="6.140625" style="2" customWidth="1"/>
    <col min="13054" max="13054" width="116.7109375" style="2" customWidth="1"/>
    <col min="13055" max="13055" width="1.42578125" style="2" customWidth="1"/>
    <col min="13056" max="13056" width="12.42578125" style="2" customWidth="1"/>
    <col min="13057" max="13057" width="1.85546875" style="2" customWidth="1"/>
    <col min="13058" max="13058" width="12.28515625" style="2" customWidth="1"/>
    <col min="13059" max="13059" width="1.5703125" style="2" customWidth="1"/>
    <col min="13060" max="13060" width="15.140625" style="2" customWidth="1"/>
    <col min="13061" max="13061" width="2" style="2" customWidth="1"/>
    <col min="13062" max="13062" width="23.5703125" style="2" customWidth="1"/>
    <col min="13063" max="13063" width="1.85546875" style="2" customWidth="1"/>
    <col min="13064" max="13064" width="12.28515625" style="2" customWidth="1"/>
    <col min="13065" max="13065" width="0.7109375" style="2" customWidth="1"/>
    <col min="13066" max="13066" width="19.42578125" style="2" bestFit="1" customWidth="1"/>
    <col min="13067" max="13308" width="8.85546875" style="2"/>
    <col min="13309" max="13309" width="6.140625" style="2" customWidth="1"/>
    <col min="13310" max="13310" width="116.7109375" style="2" customWidth="1"/>
    <col min="13311" max="13311" width="1.42578125" style="2" customWidth="1"/>
    <col min="13312" max="13312" width="12.42578125" style="2" customWidth="1"/>
    <col min="13313" max="13313" width="1.85546875" style="2" customWidth="1"/>
    <col min="13314" max="13314" width="12.28515625" style="2" customWidth="1"/>
    <col min="13315" max="13315" width="1.5703125" style="2" customWidth="1"/>
    <col min="13316" max="13316" width="15.140625" style="2" customWidth="1"/>
    <col min="13317" max="13317" width="2" style="2" customWidth="1"/>
    <col min="13318" max="13318" width="23.5703125" style="2" customWidth="1"/>
    <col min="13319" max="13319" width="1.85546875" style="2" customWidth="1"/>
    <col min="13320" max="13320" width="12.28515625" style="2" customWidth="1"/>
    <col min="13321" max="13321" width="0.7109375" style="2" customWidth="1"/>
    <col min="13322" max="13322" width="19.42578125" style="2" bestFit="1" customWidth="1"/>
    <col min="13323" max="13564" width="8.85546875" style="2"/>
    <col min="13565" max="13565" width="6.140625" style="2" customWidth="1"/>
    <col min="13566" max="13566" width="116.7109375" style="2" customWidth="1"/>
    <col min="13567" max="13567" width="1.42578125" style="2" customWidth="1"/>
    <col min="13568" max="13568" width="12.42578125" style="2" customWidth="1"/>
    <col min="13569" max="13569" width="1.85546875" style="2" customWidth="1"/>
    <col min="13570" max="13570" width="12.28515625" style="2" customWidth="1"/>
    <col min="13571" max="13571" width="1.5703125" style="2" customWidth="1"/>
    <col min="13572" max="13572" width="15.140625" style="2" customWidth="1"/>
    <col min="13573" max="13573" width="2" style="2" customWidth="1"/>
    <col min="13574" max="13574" width="23.5703125" style="2" customWidth="1"/>
    <col min="13575" max="13575" width="1.85546875" style="2" customWidth="1"/>
    <col min="13576" max="13576" width="12.28515625" style="2" customWidth="1"/>
    <col min="13577" max="13577" width="0.7109375" style="2" customWidth="1"/>
    <col min="13578" max="13578" width="19.42578125" style="2" bestFit="1" customWidth="1"/>
    <col min="13579" max="13820" width="8.85546875" style="2"/>
    <col min="13821" max="13821" width="6.140625" style="2" customWidth="1"/>
    <col min="13822" max="13822" width="116.7109375" style="2" customWidth="1"/>
    <col min="13823" max="13823" width="1.42578125" style="2" customWidth="1"/>
    <col min="13824" max="13824" width="12.42578125" style="2" customWidth="1"/>
    <col min="13825" max="13825" width="1.85546875" style="2" customWidth="1"/>
    <col min="13826" max="13826" width="12.28515625" style="2" customWidth="1"/>
    <col min="13827" max="13827" width="1.5703125" style="2" customWidth="1"/>
    <col min="13828" max="13828" width="15.140625" style="2" customWidth="1"/>
    <col min="13829" max="13829" width="2" style="2" customWidth="1"/>
    <col min="13830" max="13830" width="23.5703125" style="2" customWidth="1"/>
    <col min="13831" max="13831" width="1.85546875" style="2" customWidth="1"/>
    <col min="13832" max="13832" width="12.28515625" style="2" customWidth="1"/>
    <col min="13833" max="13833" width="0.7109375" style="2" customWidth="1"/>
    <col min="13834" max="13834" width="19.42578125" style="2" bestFit="1" customWidth="1"/>
    <col min="13835" max="14076" width="8.85546875" style="2"/>
    <col min="14077" max="14077" width="6.140625" style="2" customWidth="1"/>
    <col min="14078" max="14078" width="116.7109375" style="2" customWidth="1"/>
    <col min="14079" max="14079" width="1.42578125" style="2" customWidth="1"/>
    <col min="14080" max="14080" width="12.42578125" style="2" customWidth="1"/>
    <col min="14081" max="14081" width="1.85546875" style="2" customWidth="1"/>
    <col min="14082" max="14082" width="12.28515625" style="2" customWidth="1"/>
    <col min="14083" max="14083" width="1.5703125" style="2" customWidth="1"/>
    <col min="14084" max="14084" width="15.140625" style="2" customWidth="1"/>
    <col min="14085" max="14085" width="2" style="2" customWidth="1"/>
    <col min="14086" max="14086" width="23.5703125" style="2" customWidth="1"/>
    <col min="14087" max="14087" width="1.85546875" style="2" customWidth="1"/>
    <col min="14088" max="14088" width="12.28515625" style="2" customWidth="1"/>
    <col min="14089" max="14089" width="0.7109375" style="2" customWidth="1"/>
    <col min="14090" max="14090" width="19.42578125" style="2" bestFit="1" customWidth="1"/>
    <col min="14091" max="14332" width="8.85546875" style="2"/>
    <col min="14333" max="14333" width="6.140625" style="2" customWidth="1"/>
    <col min="14334" max="14334" width="116.7109375" style="2" customWidth="1"/>
    <col min="14335" max="14335" width="1.42578125" style="2" customWidth="1"/>
    <col min="14336" max="14336" width="12.42578125" style="2" customWidth="1"/>
    <col min="14337" max="14337" width="1.85546875" style="2" customWidth="1"/>
    <col min="14338" max="14338" width="12.28515625" style="2" customWidth="1"/>
    <col min="14339" max="14339" width="1.5703125" style="2" customWidth="1"/>
    <col min="14340" max="14340" width="15.140625" style="2" customWidth="1"/>
    <col min="14341" max="14341" width="2" style="2" customWidth="1"/>
    <col min="14342" max="14342" width="23.5703125" style="2" customWidth="1"/>
    <col min="14343" max="14343" width="1.85546875" style="2" customWidth="1"/>
    <col min="14344" max="14344" width="12.28515625" style="2" customWidth="1"/>
    <col min="14345" max="14345" width="0.7109375" style="2" customWidth="1"/>
    <col min="14346" max="14346" width="19.42578125" style="2" bestFit="1" customWidth="1"/>
    <col min="14347" max="14588" width="8.85546875" style="2"/>
    <col min="14589" max="14589" width="6.140625" style="2" customWidth="1"/>
    <col min="14590" max="14590" width="116.7109375" style="2" customWidth="1"/>
    <col min="14591" max="14591" width="1.42578125" style="2" customWidth="1"/>
    <col min="14592" max="14592" width="12.42578125" style="2" customWidth="1"/>
    <col min="14593" max="14593" width="1.85546875" style="2" customWidth="1"/>
    <col min="14594" max="14594" width="12.28515625" style="2" customWidth="1"/>
    <col min="14595" max="14595" width="1.5703125" style="2" customWidth="1"/>
    <col min="14596" max="14596" width="15.140625" style="2" customWidth="1"/>
    <col min="14597" max="14597" width="2" style="2" customWidth="1"/>
    <col min="14598" max="14598" width="23.5703125" style="2" customWidth="1"/>
    <col min="14599" max="14599" width="1.85546875" style="2" customWidth="1"/>
    <col min="14600" max="14600" width="12.28515625" style="2" customWidth="1"/>
    <col min="14601" max="14601" width="0.7109375" style="2" customWidth="1"/>
    <col min="14602" max="14602" width="19.42578125" style="2" bestFit="1" customWidth="1"/>
    <col min="14603" max="14844" width="8.85546875" style="2"/>
    <col min="14845" max="14845" width="6.140625" style="2" customWidth="1"/>
    <col min="14846" max="14846" width="116.7109375" style="2" customWidth="1"/>
    <col min="14847" max="14847" width="1.42578125" style="2" customWidth="1"/>
    <col min="14848" max="14848" width="12.42578125" style="2" customWidth="1"/>
    <col min="14849" max="14849" width="1.85546875" style="2" customWidth="1"/>
    <col min="14850" max="14850" width="12.28515625" style="2" customWidth="1"/>
    <col min="14851" max="14851" width="1.5703125" style="2" customWidth="1"/>
    <col min="14852" max="14852" width="15.140625" style="2" customWidth="1"/>
    <col min="14853" max="14853" width="2" style="2" customWidth="1"/>
    <col min="14854" max="14854" width="23.5703125" style="2" customWidth="1"/>
    <col min="14855" max="14855" width="1.85546875" style="2" customWidth="1"/>
    <col min="14856" max="14856" width="12.28515625" style="2" customWidth="1"/>
    <col min="14857" max="14857" width="0.7109375" style="2" customWidth="1"/>
    <col min="14858" max="14858" width="19.42578125" style="2" bestFit="1" customWidth="1"/>
    <col min="14859" max="15100" width="8.85546875" style="2"/>
    <col min="15101" max="15101" width="6.140625" style="2" customWidth="1"/>
    <col min="15102" max="15102" width="116.7109375" style="2" customWidth="1"/>
    <col min="15103" max="15103" width="1.42578125" style="2" customWidth="1"/>
    <col min="15104" max="15104" width="12.42578125" style="2" customWidth="1"/>
    <col min="15105" max="15105" width="1.85546875" style="2" customWidth="1"/>
    <col min="15106" max="15106" width="12.28515625" style="2" customWidth="1"/>
    <col min="15107" max="15107" width="1.5703125" style="2" customWidth="1"/>
    <col min="15108" max="15108" width="15.140625" style="2" customWidth="1"/>
    <col min="15109" max="15109" width="2" style="2" customWidth="1"/>
    <col min="15110" max="15110" width="23.5703125" style="2" customWidth="1"/>
    <col min="15111" max="15111" width="1.85546875" style="2" customWidth="1"/>
    <col min="15112" max="15112" width="12.28515625" style="2" customWidth="1"/>
    <col min="15113" max="15113" width="0.7109375" style="2" customWidth="1"/>
    <col min="15114" max="15114" width="19.42578125" style="2" bestFit="1" customWidth="1"/>
    <col min="15115" max="15356" width="8.85546875" style="2"/>
    <col min="15357" max="15357" width="6.140625" style="2" customWidth="1"/>
    <col min="15358" max="15358" width="116.7109375" style="2" customWidth="1"/>
    <col min="15359" max="15359" width="1.42578125" style="2" customWidth="1"/>
    <col min="15360" max="15360" width="12.42578125" style="2" customWidth="1"/>
    <col min="15361" max="15361" width="1.85546875" style="2" customWidth="1"/>
    <col min="15362" max="15362" width="12.28515625" style="2" customWidth="1"/>
    <col min="15363" max="15363" width="1.5703125" style="2" customWidth="1"/>
    <col min="15364" max="15364" width="15.140625" style="2" customWidth="1"/>
    <col min="15365" max="15365" width="2" style="2" customWidth="1"/>
    <col min="15366" max="15366" width="23.5703125" style="2" customWidth="1"/>
    <col min="15367" max="15367" width="1.85546875" style="2" customWidth="1"/>
    <col min="15368" max="15368" width="12.28515625" style="2" customWidth="1"/>
    <col min="15369" max="15369" width="0.7109375" style="2" customWidth="1"/>
    <col min="15370" max="15370" width="19.42578125" style="2" bestFit="1" customWidth="1"/>
    <col min="15371" max="15612" width="8.85546875" style="2"/>
    <col min="15613" max="15613" width="6.140625" style="2" customWidth="1"/>
    <col min="15614" max="15614" width="116.7109375" style="2" customWidth="1"/>
    <col min="15615" max="15615" width="1.42578125" style="2" customWidth="1"/>
    <col min="15616" max="15616" width="12.42578125" style="2" customWidth="1"/>
    <col min="15617" max="15617" width="1.85546875" style="2" customWidth="1"/>
    <col min="15618" max="15618" width="12.28515625" style="2" customWidth="1"/>
    <col min="15619" max="15619" width="1.5703125" style="2" customWidth="1"/>
    <col min="15620" max="15620" width="15.140625" style="2" customWidth="1"/>
    <col min="15621" max="15621" width="2" style="2" customWidth="1"/>
    <col min="15622" max="15622" width="23.5703125" style="2" customWidth="1"/>
    <col min="15623" max="15623" width="1.85546875" style="2" customWidth="1"/>
    <col min="15624" max="15624" width="12.28515625" style="2" customWidth="1"/>
    <col min="15625" max="15625" width="0.7109375" style="2" customWidth="1"/>
    <col min="15626" max="15626" width="19.42578125" style="2" bestFit="1" customWidth="1"/>
    <col min="15627" max="15868" width="8.85546875" style="2"/>
    <col min="15869" max="15869" width="6.140625" style="2" customWidth="1"/>
    <col min="15870" max="15870" width="116.7109375" style="2" customWidth="1"/>
    <col min="15871" max="15871" width="1.42578125" style="2" customWidth="1"/>
    <col min="15872" max="15872" width="12.42578125" style="2" customWidth="1"/>
    <col min="15873" max="15873" width="1.85546875" style="2" customWidth="1"/>
    <col min="15874" max="15874" width="12.28515625" style="2" customWidth="1"/>
    <col min="15875" max="15875" width="1.5703125" style="2" customWidth="1"/>
    <col min="15876" max="15876" width="15.140625" style="2" customWidth="1"/>
    <col min="15877" max="15877" width="2" style="2" customWidth="1"/>
    <col min="15878" max="15878" width="23.5703125" style="2" customWidth="1"/>
    <col min="15879" max="15879" width="1.85546875" style="2" customWidth="1"/>
    <col min="15880" max="15880" width="12.28515625" style="2" customWidth="1"/>
    <col min="15881" max="15881" width="0.7109375" style="2" customWidth="1"/>
    <col min="15882" max="15882" width="19.42578125" style="2" bestFit="1" customWidth="1"/>
    <col min="15883" max="16124" width="8.85546875" style="2"/>
    <col min="16125" max="16125" width="6.140625" style="2" customWidth="1"/>
    <col min="16126" max="16126" width="116.7109375" style="2" customWidth="1"/>
    <col min="16127" max="16127" width="1.42578125" style="2" customWidth="1"/>
    <col min="16128" max="16128" width="12.42578125" style="2" customWidth="1"/>
    <col min="16129" max="16129" width="1.85546875" style="2" customWidth="1"/>
    <col min="16130" max="16130" width="12.28515625" style="2" customWidth="1"/>
    <col min="16131" max="16131" width="1.5703125" style="2" customWidth="1"/>
    <col min="16132" max="16132" width="15.140625" style="2" customWidth="1"/>
    <col min="16133" max="16133" width="2" style="2" customWidth="1"/>
    <col min="16134" max="16134" width="23.5703125" style="2" customWidth="1"/>
    <col min="16135" max="16135" width="1.85546875" style="2" customWidth="1"/>
    <col min="16136" max="16136" width="12.28515625" style="2" customWidth="1"/>
    <col min="16137" max="16137" width="0.7109375" style="2" customWidth="1"/>
    <col min="16138" max="16138" width="19.42578125" style="2" bestFit="1" customWidth="1"/>
    <col min="16139" max="16384" width="8.85546875" style="2"/>
  </cols>
  <sheetData>
    <row r="2" spans="1:10" ht="20.100000000000001" customHeight="1">
      <c r="A2" s="302" t="s">
        <v>393</v>
      </c>
      <c r="B2" s="302"/>
      <c r="C2" s="302"/>
      <c r="D2" s="302"/>
      <c r="E2" s="302"/>
      <c r="F2" s="302"/>
      <c r="G2" s="302"/>
      <c r="H2" s="302"/>
      <c r="I2" s="302"/>
      <c r="J2" s="302"/>
    </row>
    <row r="3" spans="1:10" ht="10.5" customHeight="1" thickBot="1">
      <c r="A3" s="215"/>
    </row>
    <row r="4" spans="1:10" ht="23.25" customHeight="1">
      <c r="A4" s="303" t="s">
        <v>21</v>
      </c>
      <c r="B4" s="304"/>
      <c r="D4" s="305" t="s">
        <v>22</v>
      </c>
      <c r="E4" s="306"/>
      <c r="F4" s="306"/>
      <c r="G4" s="306"/>
      <c r="H4" s="306"/>
      <c r="I4" s="306"/>
      <c r="J4" s="307"/>
    </row>
    <row r="5" spans="1:10" ht="23.25" customHeight="1" thickBot="1">
      <c r="A5" s="214"/>
      <c r="B5" s="5" t="s">
        <v>23</v>
      </c>
      <c r="D5" s="308"/>
      <c r="E5" s="309"/>
      <c r="F5" s="309"/>
      <c r="G5" s="309"/>
      <c r="H5" s="309"/>
      <c r="I5" s="309"/>
      <c r="J5" s="310"/>
    </row>
    <row r="6" spans="1:10" ht="5.0999999999999996" customHeight="1" thickBot="1">
      <c r="A6" s="6"/>
      <c r="D6" s="7"/>
      <c r="E6" s="7"/>
      <c r="F6" s="7"/>
      <c r="G6" s="7"/>
      <c r="H6" s="7"/>
      <c r="I6" s="7"/>
      <c r="J6" s="7"/>
    </row>
    <row r="7" spans="1:10" ht="20.100000000000001" customHeight="1">
      <c r="A7" s="311" t="s">
        <v>24</v>
      </c>
      <c r="B7" s="312"/>
      <c r="D7" s="313"/>
      <c r="E7" s="314"/>
      <c r="F7" s="314"/>
      <c r="G7" s="314"/>
      <c r="H7" s="314"/>
      <c r="I7" s="314"/>
      <c r="J7" s="315"/>
    </row>
    <row r="8" spans="1:10" ht="20.100000000000001" customHeight="1" thickBot="1">
      <c r="A8" s="316" t="s">
        <v>25</v>
      </c>
      <c r="B8" s="317"/>
      <c r="C8" s="8"/>
      <c r="D8" s="318" t="s">
        <v>26</v>
      </c>
      <c r="E8" s="319"/>
      <c r="F8" s="319"/>
      <c r="G8" s="319"/>
      <c r="H8" s="319"/>
      <c r="I8" s="319"/>
      <c r="J8" s="320"/>
    </row>
    <row r="9" spans="1:10" ht="5.0999999999999996" customHeight="1" thickBot="1"/>
    <row r="10" spans="1:10" ht="34.9" customHeight="1">
      <c r="A10" s="213"/>
      <c r="D10" s="10" t="s">
        <v>27</v>
      </c>
      <c r="E10" s="11"/>
      <c r="F10" s="212"/>
      <c r="G10" s="211"/>
      <c r="H10" s="394"/>
      <c r="I10" s="394"/>
      <c r="J10" s="395"/>
    </row>
    <row r="11" spans="1:10" ht="15" customHeight="1">
      <c r="D11" s="12" t="s">
        <v>394</v>
      </c>
      <c r="E11" s="13"/>
      <c r="F11" s="210"/>
      <c r="G11" s="15"/>
      <c r="H11" s="396"/>
      <c r="I11" s="396"/>
      <c r="J11" s="397"/>
    </row>
    <row r="12" spans="1:10" ht="15" customHeight="1">
      <c r="D12" s="12" t="s">
        <v>29</v>
      </c>
      <c r="E12" s="13"/>
      <c r="F12" s="14"/>
      <c r="G12" s="15"/>
      <c r="H12" s="15"/>
      <c r="I12" s="16"/>
      <c r="J12" s="17"/>
    </row>
    <row r="13" spans="1:10" ht="5.0999999999999996" customHeight="1" thickBot="1">
      <c r="D13" s="18"/>
      <c r="H13" s="18"/>
    </row>
    <row r="14" spans="1:10" ht="9.9499999999999993" customHeight="1" thickBot="1">
      <c r="A14" s="209"/>
      <c r="B14" s="20"/>
      <c r="C14" s="20"/>
      <c r="D14" s="21"/>
      <c r="E14" s="20"/>
      <c r="F14" s="20"/>
      <c r="G14" s="20"/>
      <c r="H14" s="21"/>
      <c r="I14" s="20"/>
      <c r="J14" s="22"/>
    </row>
    <row r="15" spans="1:10" ht="9.9499999999999993" customHeight="1">
      <c r="D15" s="18"/>
      <c r="H15" s="18"/>
    </row>
    <row r="16" spans="1:10" ht="15">
      <c r="A16" s="23" t="s">
        <v>30</v>
      </c>
    </row>
    <row r="17" spans="1:10" ht="20.100000000000001" customHeight="1">
      <c r="A17" s="24" t="s">
        <v>31</v>
      </c>
      <c r="D17" s="208"/>
      <c r="E17" s="208"/>
      <c r="F17" s="208"/>
      <c r="G17" s="208"/>
      <c r="H17" s="208"/>
      <c r="I17" s="208"/>
      <c r="J17" s="208"/>
    </row>
    <row r="18" spans="1:10" ht="12" customHeight="1" thickBot="1">
      <c r="A18" s="6"/>
      <c r="D18" s="18"/>
      <c r="H18" s="18"/>
    </row>
    <row r="19" spans="1:10" ht="20.100000000000001" customHeight="1">
      <c r="A19" s="25"/>
      <c r="B19" s="26" t="s">
        <v>32</v>
      </c>
      <c r="D19" s="27" t="s">
        <v>33</v>
      </c>
      <c r="E19" s="28"/>
      <c r="F19" s="27" t="s">
        <v>34</v>
      </c>
      <c r="G19" s="28"/>
      <c r="H19" s="27" t="s">
        <v>35</v>
      </c>
      <c r="I19" s="28"/>
      <c r="J19" s="27" t="s">
        <v>36</v>
      </c>
    </row>
    <row r="20" spans="1:10" ht="27.6" customHeight="1" thickBot="1">
      <c r="A20" s="29"/>
      <c r="B20" s="30" t="s">
        <v>37</v>
      </c>
      <c r="D20" s="31" t="s">
        <v>38</v>
      </c>
      <c r="E20" s="28"/>
      <c r="F20" s="31" t="s">
        <v>39</v>
      </c>
      <c r="G20" s="28"/>
      <c r="H20" s="31" t="s">
        <v>40</v>
      </c>
      <c r="I20" s="28"/>
      <c r="J20" s="31" t="s">
        <v>41</v>
      </c>
    </row>
    <row r="21" spans="1:10" ht="5.0999999999999996" customHeight="1">
      <c r="D21" s="32"/>
      <c r="E21" s="32"/>
      <c r="F21" s="32"/>
      <c r="G21" s="32"/>
      <c r="H21" s="32"/>
      <c r="I21" s="32"/>
      <c r="J21" s="32"/>
    </row>
    <row r="22" spans="1:10" ht="9.9499999999999993" customHeight="1" thickBot="1">
      <c r="A22" s="24"/>
      <c r="B22" s="33"/>
    </row>
    <row r="23" spans="1:10" ht="20.100000000000001" customHeight="1" thickBot="1">
      <c r="A23" s="34">
        <v>1</v>
      </c>
      <c r="B23" s="300" t="s">
        <v>42</v>
      </c>
      <c r="C23" s="288"/>
      <c r="D23" s="288"/>
      <c r="E23" s="288"/>
      <c r="F23" s="288"/>
      <c r="G23" s="288"/>
      <c r="H23" s="288"/>
      <c r="I23" s="288"/>
      <c r="J23" s="289"/>
    </row>
    <row r="24" spans="1:10" ht="6.95" customHeight="1" thickBot="1">
      <c r="A24" s="24"/>
      <c r="B24" s="33"/>
      <c r="D24" s="32"/>
    </row>
    <row r="25" spans="1:10" ht="18.95" customHeight="1">
      <c r="A25" s="268">
        <v>1.1000000000000001</v>
      </c>
      <c r="B25" s="35" t="s">
        <v>377</v>
      </c>
      <c r="D25" s="36" t="s">
        <v>44</v>
      </c>
      <c r="F25" s="286">
        <v>1</v>
      </c>
      <c r="G25" s="272" t="s">
        <v>45</v>
      </c>
      <c r="H25" s="277"/>
      <c r="I25" s="301"/>
      <c r="J25" s="275">
        <f>H25*F25</f>
        <v>0</v>
      </c>
    </row>
    <row r="26" spans="1:10" ht="18.95" customHeight="1" thickBot="1">
      <c r="A26" s="269"/>
      <c r="B26" s="37" t="s">
        <v>46</v>
      </c>
      <c r="D26" s="38" t="s">
        <v>47</v>
      </c>
      <c r="F26" s="287"/>
      <c r="G26" s="272"/>
      <c r="H26" s="278"/>
      <c r="I26" s="301"/>
      <c r="J26" s="276"/>
    </row>
    <row r="27" spans="1:10" ht="4.1500000000000004" customHeight="1" thickBot="1">
      <c r="A27" s="24"/>
      <c r="B27" s="33"/>
      <c r="D27" s="32"/>
      <c r="H27" s="187"/>
      <c r="I27" s="39"/>
      <c r="J27" s="39"/>
    </row>
    <row r="28" spans="1:10" ht="18.95" customHeight="1">
      <c r="A28" s="268">
        <v>1.2</v>
      </c>
      <c r="B28" s="35" t="s">
        <v>48</v>
      </c>
      <c r="D28" s="36" t="s">
        <v>49</v>
      </c>
      <c r="F28" s="286">
        <f>(8.7+10.7+2.1)*2*0.8*0.7+1.5*1.5*0.8+0.41</f>
        <v>26.29</v>
      </c>
      <c r="G28" s="272" t="s">
        <v>45</v>
      </c>
      <c r="H28" s="277"/>
      <c r="I28" s="39"/>
      <c r="J28" s="275">
        <f>H28*F28</f>
        <v>0</v>
      </c>
    </row>
    <row r="29" spans="1:10" ht="18.95" customHeight="1" thickBot="1">
      <c r="A29" s="269"/>
      <c r="B29" s="37" t="s">
        <v>50</v>
      </c>
      <c r="D29" s="40" t="s">
        <v>51</v>
      </c>
      <c r="F29" s="287"/>
      <c r="G29" s="272"/>
      <c r="H29" s="278"/>
      <c r="I29" s="39"/>
      <c r="J29" s="276"/>
    </row>
    <row r="30" spans="1:10" ht="4.1500000000000004" customHeight="1" thickBot="1">
      <c r="A30" s="41"/>
      <c r="B30" s="33"/>
      <c r="D30" s="32"/>
      <c r="H30" s="187"/>
      <c r="I30" s="39"/>
      <c r="J30" s="39"/>
    </row>
    <row r="31" spans="1:10" ht="18.95" customHeight="1">
      <c r="A31" s="268">
        <v>1.3</v>
      </c>
      <c r="B31" s="42" t="s">
        <v>52</v>
      </c>
      <c r="D31" s="43" t="s">
        <v>49</v>
      </c>
      <c r="F31" s="270">
        <f>8.7*10.7*0.6</f>
        <v>55.853999999999992</v>
      </c>
      <c r="G31" s="272" t="s">
        <v>45</v>
      </c>
      <c r="H31" s="277"/>
      <c r="I31" s="39"/>
      <c r="J31" s="275">
        <f>H31*F31</f>
        <v>0</v>
      </c>
    </row>
    <row r="32" spans="1:10" ht="17.45" thickBot="1">
      <c r="A32" s="269"/>
      <c r="B32" s="44" t="s">
        <v>53</v>
      </c>
      <c r="D32" s="45" t="s">
        <v>51</v>
      </c>
      <c r="F32" s="271"/>
      <c r="G32" s="272"/>
      <c r="H32" s="278"/>
      <c r="I32" s="39"/>
      <c r="J32" s="276"/>
    </row>
    <row r="33" spans="1:10" ht="4.1500000000000004" customHeight="1" thickBot="1">
      <c r="A33" s="41"/>
      <c r="B33" s="46"/>
      <c r="D33" s="32"/>
      <c r="H33" s="187"/>
      <c r="I33" s="39"/>
      <c r="J33" s="39"/>
    </row>
    <row r="34" spans="1:10" ht="18.95" customHeight="1">
      <c r="A34" s="268">
        <v>1.4</v>
      </c>
      <c r="B34" s="47" t="s">
        <v>54</v>
      </c>
      <c r="D34" s="43" t="s">
        <v>55</v>
      </c>
      <c r="F34" s="286">
        <f>(8.7+10.7+2.1)*2*0.1*0.7+1.5*1.5*0.1</f>
        <v>3.2349999999999999</v>
      </c>
      <c r="G34" s="272" t="s">
        <v>45</v>
      </c>
      <c r="H34" s="277"/>
      <c r="I34" s="39"/>
      <c r="J34" s="275">
        <f>H34*F34</f>
        <v>0</v>
      </c>
    </row>
    <row r="35" spans="1:10" ht="18.95" customHeight="1" thickBot="1">
      <c r="A35" s="269"/>
      <c r="B35" s="48" t="s">
        <v>56</v>
      </c>
      <c r="D35" s="45" t="s">
        <v>51</v>
      </c>
      <c r="F35" s="287"/>
      <c r="G35" s="272"/>
      <c r="H35" s="278"/>
      <c r="I35" s="39"/>
      <c r="J35" s="276"/>
    </row>
    <row r="36" spans="1:10" ht="4.1500000000000004" customHeight="1" thickBot="1">
      <c r="A36" s="41"/>
      <c r="B36" s="46"/>
      <c r="D36" s="32"/>
      <c r="H36" s="187"/>
      <c r="I36" s="39"/>
      <c r="J36" s="39"/>
    </row>
    <row r="37" spans="1:10" ht="18.95" customHeight="1">
      <c r="A37" s="268">
        <v>1.5</v>
      </c>
      <c r="B37" s="47" t="s">
        <v>57</v>
      </c>
      <c r="D37" s="43" t="s">
        <v>55</v>
      </c>
      <c r="F37" s="286">
        <f>87*0.1</f>
        <v>8.7000000000000011</v>
      </c>
      <c r="G37" s="272" t="s">
        <v>45</v>
      </c>
      <c r="H37" s="277"/>
      <c r="I37" s="39"/>
      <c r="J37" s="275">
        <f>H37*F37</f>
        <v>0</v>
      </c>
    </row>
    <row r="38" spans="1:10" ht="18.95" customHeight="1" thickBot="1">
      <c r="A38" s="269"/>
      <c r="B38" s="48" t="s">
        <v>58</v>
      </c>
      <c r="D38" s="45" t="s">
        <v>51</v>
      </c>
      <c r="F38" s="287"/>
      <c r="G38" s="272"/>
      <c r="H38" s="278"/>
      <c r="I38" s="39"/>
      <c r="J38" s="276"/>
    </row>
    <row r="39" spans="1:10" ht="6.95" customHeight="1" thickBot="1">
      <c r="A39" s="49"/>
      <c r="B39" s="50"/>
      <c r="D39" s="32"/>
    </row>
    <row r="40" spans="1:10" ht="18" customHeight="1" thickBot="1">
      <c r="A40" s="41"/>
      <c r="B40" s="33"/>
      <c r="D40" s="32"/>
      <c r="F40" s="255" t="s">
        <v>59</v>
      </c>
      <c r="G40" s="256"/>
      <c r="H40" s="257"/>
      <c r="J40" s="51">
        <f>SUM(J25:J38)</f>
        <v>0</v>
      </c>
    </row>
    <row r="41" spans="1:10" ht="6.95" customHeight="1" thickBot="1">
      <c r="A41" s="41"/>
      <c r="B41" s="33"/>
      <c r="D41" s="32"/>
      <c r="J41" s="52"/>
    </row>
    <row r="42" spans="1:10" ht="18" customHeight="1" thickBot="1">
      <c r="A42" s="34">
        <v>2</v>
      </c>
      <c r="B42" s="288" t="s">
        <v>60</v>
      </c>
      <c r="C42" s="288"/>
      <c r="D42" s="288"/>
      <c r="E42" s="288"/>
      <c r="F42" s="288"/>
      <c r="G42" s="288"/>
      <c r="H42" s="288"/>
      <c r="I42" s="288"/>
      <c r="J42" s="289"/>
    </row>
    <row r="43" spans="1:10" ht="16.899999999999999">
      <c r="A43" s="207" t="s">
        <v>61</v>
      </c>
      <c r="B43" s="53"/>
      <c r="D43" s="32"/>
    </row>
    <row r="44" spans="1:10" ht="36" customHeight="1" thickBot="1">
      <c r="A44" s="381" t="s">
        <v>62</v>
      </c>
      <c r="B44" s="381"/>
      <c r="D44" s="32"/>
    </row>
    <row r="45" spans="1:10" ht="4.1500000000000004" customHeight="1" thickBot="1">
      <c r="A45" s="24"/>
      <c r="B45" s="33"/>
      <c r="D45" s="32"/>
    </row>
    <row r="46" spans="1:10" ht="18.95" customHeight="1">
      <c r="A46" s="268">
        <v>2.1</v>
      </c>
      <c r="B46" s="54" t="s">
        <v>63</v>
      </c>
      <c r="D46" s="43" t="s">
        <v>49</v>
      </c>
      <c r="F46" s="286">
        <f>(8.7+10.7+2.1)*2*0.5+0.5*20*0.25*0.3</f>
        <v>22.25</v>
      </c>
      <c r="G46" s="272" t="s">
        <v>45</v>
      </c>
      <c r="H46" s="277"/>
      <c r="J46" s="275">
        <f>H46*F46</f>
        <v>0</v>
      </c>
    </row>
    <row r="47" spans="1:10" ht="18.95" customHeight="1" thickBot="1">
      <c r="A47" s="269"/>
      <c r="B47" s="55" t="s">
        <v>64</v>
      </c>
      <c r="D47" s="45" t="s">
        <v>51</v>
      </c>
      <c r="F47" s="287"/>
      <c r="G47" s="272"/>
      <c r="H47" s="278"/>
      <c r="J47" s="276">
        <f>H47*F47</f>
        <v>0</v>
      </c>
    </row>
    <row r="48" spans="1:10" ht="4.1500000000000004" customHeight="1" thickBot="1">
      <c r="A48" s="24"/>
      <c r="B48" s="33"/>
      <c r="D48" s="32"/>
      <c r="H48"/>
    </row>
    <row r="49" spans="1:10" ht="18.95" customHeight="1">
      <c r="A49" s="268">
        <v>2.2000000000000002</v>
      </c>
      <c r="B49" s="54" t="s">
        <v>65</v>
      </c>
      <c r="D49" s="43" t="s">
        <v>49</v>
      </c>
      <c r="F49" s="296">
        <f>8.4*10.4*0.08</f>
        <v>6.9888000000000012</v>
      </c>
      <c r="G49" s="272" t="s">
        <v>45</v>
      </c>
      <c r="H49" s="277"/>
      <c r="J49" s="275">
        <f>H49*F49</f>
        <v>0</v>
      </c>
    </row>
    <row r="50" spans="1:10" ht="18.95" customHeight="1" thickBot="1">
      <c r="A50" s="269">
        <v>2.2000000000000002</v>
      </c>
      <c r="B50" s="55" t="s">
        <v>66</v>
      </c>
      <c r="D50" s="45" t="s">
        <v>51</v>
      </c>
      <c r="F50" s="297"/>
      <c r="G50" s="272" t="s">
        <v>45</v>
      </c>
      <c r="H50" s="278"/>
      <c r="J50" s="276">
        <f>H50*F50</f>
        <v>0</v>
      </c>
    </row>
    <row r="51" spans="1:10" ht="4.1500000000000004" customHeight="1" thickBot="1">
      <c r="A51" s="41"/>
      <c r="B51" s="33"/>
      <c r="D51" s="32"/>
      <c r="H51"/>
    </row>
    <row r="52" spans="1:10" ht="16.899999999999999">
      <c r="A52" s="268">
        <v>2.2999999999999998</v>
      </c>
      <c r="B52" s="54" t="s">
        <v>67</v>
      </c>
      <c r="D52" s="43" t="s">
        <v>49</v>
      </c>
      <c r="F52" s="296">
        <f>8.4*10.4*0.04</f>
        <v>3.4944000000000006</v>
      </c>
      <c r="G52" s="272" t="s">
        <v>45</v>
      </c>
      <c r="H52" s="277"/>
      <c r="J52" s="275">
        <f>H52*F52</f>
        <v>0</v>
      </c>
    </row>
    <row r="53" spans="1:10" ht="19.899999999999999" thickBot="1">
      <c r="A53" s="269">
        <v>2.2999999999999998</v>
      </c>
      <c r="B53" s="55" t="s">
        <v>68</v>
      </c>
      <c r="D53" s="45" t="s">
        <v>51</v>
      </c>
      <c r="F53" s="297"/>
      <c r="G53" s="272" t="s">
        <v>45</v>
      </c>
      <c r="H53" s="278"/>
      <c r="J53" s="276">
        <f>H53*F53</f>
        <v>0</v>
      </c>
    </row>
    <row r="54" spans="1:10" ht="4.1500000000000004" customHeight="1" thickBot="1">
      <c r="A54" s="41"/>
      <c r="B54" s="33"/>
      <c r="D54" s="32"/>
      <c r="H54"/>
    </row>
    <row r="55" spans="1:10" ht="18.95" customHeight="1">
      <c r="A55" s="268">
        <v>2.4</v>
      </c>
      <c r="B55" s="54" t="s">
        <v>69</v>
      </c>
      <c r="D55" s="43" t="s">
        <v>49</v>
      </c>
      <c r="F55" s="270">
        <v>1.6</v>
      </c>
      <c r="G55" s="272" t="s">
        <v>45</v>
      </c>
      <c r="H55" s="277"/>
      <c r="J55" s="275">
        <f>H55*F55</f>
        <v>0</v>
      </c>
    </row>
    <row r="56" spans="1:10" ht="18.95" customHeight="1" thickBot="1">
      <c r="A56" s="269">
        <v>2.4</v>
      </c>
      <c r="B56" s="55" t="s">
        <v>70</v>
      </c>
      <c r="D56" s="45" t="s">
        <v>51</v>
      </c>
      <c r="F56" s="271"/>
      <c r="G56" s="272" t="s">
        <v>45</v>
      </c>
      <c r="H56" s="278"/>
      <c r="J56" s="276">
        <f>H56*F56</f>
        <v>0</v>
      </c>
    </row>
    <row r="57" spans="1:10" ht="4.1500000000000004" customHeight="1" thickBot="1">
      <c r="A57" s="41"/>
      <c r="B57" s="33"/>
      <c r="D57" s="32"/>
      <c r="H57"/>
    </row>
    <row r="58" spans="1:10" ht="18.95" customHeight="1">
      <c r="A58" s="268">
        <v>2.5</v>
      </c>
      <c r="B58" s="54" t="s">
        <v>71</v>
      </c>
      <c r="D58" s="43" t="s">
        <v>49</v>
      </c>
      <c r="F58" s="270">
        <v>0.56000000000000005</v>
      </c>
      <c r="G58" s="272" t="s">
        <v>45</v>
      </c>
      <c r="H58" s="277"/>
      <c r="J58" s="275">
        <f>H58*F58</f>
        <v>0</v>
      </c>
    </row>
    <row r="59" spans="1:10" ht="18.95" customHeight="1" thickBot="1">
      <c r="A59" s="269">
        <v>2.5</v>
      </c>
      <c r="B59" s="55" t="s">
        <v>72</v>
      </c>
      <c r="D59" s="45" t="s">
        <v>51</v>
      </c>
      <c r="F59" s="271"/>
      <c r="G59" s="272" t="s">
        <v>45</v>
      </c>
      <c r="H59" s="278"/>
      <c r="J59" s="276">
        <f>H59*F59</f>
        <v>0</v>
      </c>
    </row>
    <row r="60" spans="1:10" ht="4.1500000000000004" customHeight="1" thickBot="1">
      <c r="A60" s="41"/>
      <c r="B60" s="33"/>
      <c r="D60" s="32"/>
      <c r="H60"/>
    </row>
    <row r="61" spans="1:10" ht="18.95" customHeight="1">
      <c r="A61" s="268">
        <v>2.6</v>
      </c>
      <c r="B61" s="54" t="s">
        <v>73</v>
      </c>
      <c r="D61" s="43" t="s">
        <v>49</v>
      </c>
      <c r="F61" s="270">
        <v>0.14000000000000001</v>
      </c>
      <c r="G61" s="272" t="s">
        <v>45</v>
      </c>
      <c r="H61" s="277"/>
      <c r="J61" s="275">
        <f>H61*F61</f>
        <v>0</v>
      </c>
    </row>
    <row r="62" spans="1:10" ht="18.95" customHeight="1" thickBot="1">
      <c r="A62" s="269">
        <v>2.5</v>
      </c>
      <c r="B62" s="55" t="s">
        <v>74</v>
      </c>
      <c r="D62" s="45" t="s">
        <v>51</v>
      </c>
      <c r="F62" s="271"/>
      <c r="G62" s="272" t="s">
        <v>45</v>
      </c>
      <c r="H62" s="278"/>
      <c r="J62" s="276">
        <f>H62*F62</f>
        <v>0</v>
      </c>
    </row>
    <row r="63" spans="1:10" ht="4.1500000000000004" customHeight="1" thickBot="1">
      <c r="A63" s="41"/>
      <c r="B63" s="33"/>
      <c r="D63" s="32"/>
      <c r="H63"/>
    </row>
    <row r="64" spans="1:10" ht="18.95" customHeight="1">
      <c r="A64" s="268">
        <v>2.7</v>
      </c>
      <c r="B64" s="54" t="s">
        <v>75</v>
      </c>
      <c r="D64" s="43" t="s">
        <v>49</v>
      </c>
      <c r="F64" s="270">
        <v>5.2</v>
      </c>
      <c r="G64" s="272" t="s">
        <v>45</v>
      </c>
      <c r="H64" s="277"/>
      <c r="J64" s="275">
        <f>H64*F64</f>
        <v>0</v>
      </c>
    </row>
    <row r="65" spans="1:10" ht="18.95" customHeight="1" thickBot="1">
      <c r="A65" s="269">
        <v>2.5</v>
      </c>
      <c r="B65" s="55" t="s">
        <v>76</v>
      </c>
      <c r="D65" s="45" t="s">
        <v>51</v>
      </c>
      <c r="F65" s="271"/>
      <c r="G65" s="272" t="s">
        <v>45</v>
      </c>
      <c r="H65" s="278"/>
      <c r="J65" s="276">
        <f>H65*F65</f>
        <v>0</v>
      </c>
    </row>
    <row r="66" spans="1:10" ht="4.1500000000000004" customHeight="1" thickBot="1">
      <c r="A66" s="41"/>
      <c r="B66" s="56"/>
      <c r="D66" s="32"/>
      <c r="H66"/>
    </row>
    <row r="67" spans="1:10" ht="36.6" customHeight="1">
      <c r="A67" s="268">
        <v>2.8</v>
      </c>
      <c r="B67" s="54" t="s">
        <v>77</v>
      </c>
      <c r="D67" s="43" t="s">
        <v>49</v>
      </c>
      <c r="F67" s="270">
        <v>8.0500000000000007</v>
      </c>
      <c r="G67" s="272" t="s">
        <v>45</v>
      </c>
      <c r="H67" s="277"/>
      <c r="J67" s="275">
        <f>H67*F67</f>
        <v>0</v>
      </c>
    </row>
    <row r="68" spans="1:10" ht="18.95" customHeight="1" thickBot="1">
      <c r="A68" s="269">
        <v>2.6</v>
      </c>
      <c r="B68" s="55" t="s">
        <v>78</v>
      </c>
      <c r="D68" s="45" t="s">
        <v>51</v>
      </c>
      <c r="F68" s="271"/>
      <c r="G68" s="272" t="s">
        <v>45</v>
      </c>
      <c r="H68" s="278"/>
      <c r="J68" s="276">
        <f>H68*F68</f>
        <v>0</v>
      </c>
    </row>
    <row r="69" spans="1:10" ht="4.1500000000000004" customHeight="1" thickBot="1">
      <c r="A69" s="41"/>
      <c r="B69" s="56"/>
      <c r="D69" s="32"/>
    </row>
    <row r="70" spans="1:10" ht="18" customHeight="1" thickBot="1">
      <c r="A70" s="41"/>
      <c r="B70" s="57"/>
      <c r="D70" s="32"/>
      <c r="F70" s="255" t="s">
        <v>79</v>
      </c>
      <c r="G70" s="256"/>
      <c r="H70" s="257"/>
      <c r="J70" s="51">
        <f>SUM(J46:J69)</f>
        <v>0</v>
      </c>
    </row>
    <row r="71" spans="1:10" ht="6.95" customHeight="1" thickBot="1">
      <c r="A71" s="41"/>
      <c r="B71" s="57"/>
      <c r="D71" s="32"/>
      <c r="F71" s="58"/>
      <c r="G71" s="58"/>
      <c r="H71" s="58"/>
      <c r="J71" s="59"/>
    </row>
    <row r="72" spans="1:10" ht="18" customHeight="1" thickBot="1">
      <c r="A72" s="34">
        <v>3</v>
      </c>
      <c r="B72" s="298" t="s">
        <v>80</v>
      </c>
      <c r="C72" s="288"/>
      <c r="D72" s="288"/>
      <c r="E72" s="288"/>
      <c r="F72" s="288"/>
      <c r="G72" s="288"/>
      <c r="H72" s="288"/>
      <c r="I72" s="288"/>
      <c r="J72" s="289"/>
    </row>
    <row r="73" spans="1:10" ht="9.9499999999999993" customHeight="1" thickBot="1">
      <c r="A73" s="41"/>
      <c r="B73" s="33"/>
      <c r="D73" s="32"/>
    </row>
    <row r="74" spans="1:10" ht="20.100000000000001" customHeight="1">
      <c r="A74" s="392"/>
      <c r="B74" s="35" t="s">
        <v>81</v>
      </c>
    </row>
    <row r="75" spans="1:10" ht="20.100000000000001" customHeight="1" thickBot="1">
      <c r="A75" s="393"/>
      <c r="B75" s="60" t="s">
        <v>82</v>
      </c>
    </row>
    <row r="76" spans="1:10" ht="18" customHeight="1">
      <c r="A76" s="61">
        <v>3.1</v>
      </c>
      <c r="B76" s="62" t="s">
        <v>83</v>
      </c>
      <c r="C76" s="46"/>
      <c r="D76" s="293" t="s">
        <v>84</v>
      </c>
      <c r="F76" s="63">
        <v>15</v>
      </c>
      <c r="G76" s="2" t="s">
        <v>45</v>
      </c>
      <c r="H76" s="188"/>
      <c r="J76" s="64">
        <f>H76*F76</f>
        <v>0</v>
      </c>
    </row>
    <row r="77" spans="1:10" ht="18" customHeight="1">
      <c r="A77" s="65">
        <v>3.2</v>
      </c>
      <c r="B77" s="66" t="s">
        <v>85</v>
      </c>
      <c r="D77" s="294"/>
      <c r="F77" s="63">
        <f>308-61+30+320</f>
        <v>597</v>
      </c>
      <c r="G77" s="2" t="s">
        <v>45</v>
      </c>
      <c r="H77" s="188"/>
      <c r="J77" s="64">
        <f>H77*F77</f>
        <v>0</v>
      </c>
    </row>
    <row r="78" spans="1:10" ht="18" customHeight="1">
      <c r="A78" s="65">
        <v>3.3</v>
      </c>
      <c r="B78" s="66" t="s">
        <v>86</v>
      </c>
      <c r="D78" s="294"/>
      <c r="F78" s="63">
        <v>218</v>
      </c>
      <c r="G78" s="2" t="s">
        <v>45</v>
      </c>
      <c r="H78" s="188"/>
      <c r="J78" s="64">
        <f>H78*F78</f>
        <v>0</v>
      </c>
    </row>
    <row r="79" spans="1:10" ht="18" customHeight="1">
      <c r="A79" s="65">
        <v>3.4</v>
      </c>
      <c r="B79" s="66" t="s">
        <v>87</v>
      </c>
      <c r="D79" s="294"/>
      <c r="F79" s="63">
        <v>81</v>
      </c>
      <c r="G79" s="2" t="s">
        <v>45</v>
      </c>
      <c r="H79" s="188"/>
      <c r="J79" s="64">
        <f>H79*F79</f>
        <v>0</v>
      </c>
    </row>
    <row r="80" spans="1:10" ht="18" customHeight="1">
      <c r="A80" s="65">
        <v>3.5</v>
      </c>
      <c r="B80" s="66" t="s">
        <v>88</v>
      </c>
      <c r="D80" s="294"/>
      <c r="F80" s="63">
        <f>923-700</f>
        <v>223</v>
      </c>
      <c r="G80" s="2" t="s">
        <v>45</v>
      </c>
      <c r="H80" s="188"/>
      <c r="J80" s="64">
        <f>H80*F80</f>
        <v>0</v>
      </c>
    </row>
    <row r="81" spans="1:10" ht="18" customHeight="1">
      <c r="A81" s="65">
        <v>3.6</v>
      </c>
      <c r="B81" s="66" t="s">
        <v>89</v>
      </c>
      <c r="D81" s="294"/>
      <c r="F81" s="63">
        <f>1482-1040+70</f>
        <v>512</v>
      </c>
      <c r="G81" s="2" t="s">
        <v>45</v>
      </c>
      <c r="H81" s="188"/>
      <c r="J81" s="64">
        <f>H81*F81</f>
        <v>0</v>
      </c>
    </row>
    <row r="82" spans="1:10" ht="18" customHeight="1">
      <c r="A82" s="65">
        <v>3.7</v>
      </c>
      <c r="B82" s="66" t="s">
        <v>90</v>
      </c>
      <c r="D82" s="294"/>
      <c r="F82" s="63">
        <v>202</v>
      </c>
      <c r="G82" s="2" t="s">
        <v>45</v>
      </c>
      <c r="H82" s="188"/>
      <c r="J82" s="64">
        <f>H82*F82</f>
        <v>0</v>
      </c>
    </row>
    <row r="83" spans="1:10" ht="18" customHeight="1">
      <c r="A83" s="65">
        <v>3.8</v>
      </c>
      <c r="B83" s="66" t="s">
        <v>91</v>
      </c>
      <c r="D83" s="295"/>
      <c r="F83" s="63">
        <v>52</v>
      </c>
      <c r="G83" s="2" t="s">
        <v>45</v>
      </c>
      <c r="H83" s="188"/>
      <c r="J83" s="64">
        <f>H83*F83</f>
        <v>0</v>
      </c>
    </row>
    <row r="84" spans="1:10" ht="6.95" customHeight="1" thickBot="1">
      <c r="A84" s="41"/>
      <c r="B84" s="33"/>
      <c r="D84" s="32"/>
    </row>
    <row r="85" spans="1:10" ht="24" customHeight="1" thickBot="1">
      <c r="A85" s="41"/>
      <c r="B85" s="33"/>
      <c r="D85" s="32"/>
      <c r="F85" s="255" t="s">
        <v>92</v>
      </c>
      <c r="G85" s="256"/>
      <c r="H85" s="257"/>
      <c r="J85" s="51">
        <f>SUM(J76:J84)</f>
        <v>0</v>
      </c>
    </row>
    <row r="86" spans="1:10" ht="6.95" customHeight="1" thickBot="1">
      <c r="A86" s="41"/>
      <c r="B86" s="33"/>
      <c r="D86" s="32"/>
    </row>
    <row r="87" spans="1:10" ht="18" customHeight="1" thickBot="1">
      <c r="A87" s="34">
        <v>4</v>
      </c>
      <c r="B87" s="266" t="s">
        <v>93</v>
      </c>
      <c r="C87" s="266"/>
      <c r="D87" s="266"/>
      <c r="E87" s="266"/>
      <c r="F87" s="266"/>
      <c r="G87" s="266"/>
      <c r="H87" s="266"/>
      <c r="I87" s="266"/>
      <c r="J87" s="267"/>
    </row>
    <row r="88" spans="1:10" ht="4.1500000000000004" customHeight="1" thickBot="1">
      <c r="A88" s="41"/>
      <c r="B88" s="33"/>
      <c r="D88" s="32"/>
    </row>
    <row r="89" spans="1:10" ht="18.95" customHeight="1">
      <c r="A89" s="268">
        <v>4.0999999999999996</v>
      </c>
      <c r="B89" s="54" t="s">
        <v>94</v>
      </c>
      <c r="D89" s="43" t="s">
        <v>49</v>
      </c>
      <c r="F89" s="286">
        <f>42*2.8*0.1-6*1.8*0.1+((3.7+2.7+3.5+4.6+7+4.9+3.6)*2.8-6*1.2*1.5-2*0.9*2.2-0.6*0.6)*0.1</f>
        <v>17.568000000000001</v>
      </c>
      <c r="G89" s="272" t="s">
        <v>45</v>
      </c>
      <c r="H89" s="277"/>
      <c r="J89" s="275">
        <f>H89*F89</f>
        <v>0</v>
      </c>
    </row>
    <row r="90" spans="1:10" ht="18.95" customHeight="1" thickBot="1">
      <c r="A90" s="269">
        <v>4.0999999999999996</v>
      </c>
      <c r="B90" s="55" t="s">
        <v>95</v>
      </c>
      <c r="D90" s="45" t="s">
        <v>51</v>
      </c>
      <c r="F90" s="287"/>
      <c r="G90" s="272" t="s">
        <v>45</v>
      </c>
      <c r="H90" s="278"/>
      <c r="J90" s="276">
        <f>H90*F90</f>
        <v>0</v>
      </c>
    </row>
    <row r="91" spans="1:10" ht="4.1500000000000004" customHeight="1" thickBot="1">
      <c r="A91" s="41"/>
      <c r="B91" s="33"/>
      <c r="D91" s="32"/>
      <c r="F91" s="68"/>
      <c r="H91" s="189"/>
      <c r="J91" s="69"/>
    </row>
    <row r="92" spans="1:10" ht="18.95" customHeight="1">
      <c r="A92" s="268">
        <v>4.2</v>
      </c>
      <c r="B92" s="54" t="s">
        <v>96</v>
      </c>
      <c r="D92" s="43" t="s">
        <v>49</v>
      </c>
      <c r="F92" s="286">
        <f>((9*2+10.76*2+2.4)*3-6*1.2*1.5-2*0.9*2.2-0.6*0.6)*0.12+2*0.15*0.12+2.8*0.4*0.4</f>
        <v>13.7608</v>
      </c>
      <c r="G92" s="272" t="s">
        <v>45</v>
      </c>
      <c r="H92" s="277"/>
      <c r="J92" s="275">
        <f>H92*F92</f>
        <v>0</v>
      </c>
    </row>
    <row r="93" spans="1:10" ht="18.95" customHeight="1" thickBot="1">
      <c r="A93" s="269">
        <v>4.0999999999999996</v>
      </c>
      <c r="B93" s="55" t="s">
        <v>97</v>
      </c>
      <c r="D93" s="45" t="s">
        <v>51</v>
      </c>
      <c r="F93" s="287"/>
      <c r="G93" s="272" t="s">
        <v>45</v>
      </c>
      <c r="H93" s="278"/>
      <c r="J93" s="276">
        <f>H93*F93</f>
        <v>0</v>
      </c>
    </row>
    <row r="94" spans="1:10" ht="6.95" customHeight="1" thickBot="1">
      <c r="A94" s="49"/>
      <c r="B94" s="70"/>
      <c r="D94" s="32"/>
      <c r="F94" s="68"/>
    </row>
    <row r="95" spans="1:10" ht="18" customHeight="1" thickBot="1">
      <c r="A95" s="41"/>
      <c r="B95" s="57"/>
      <c r="D95" s="32"/>
      <c r="F95" s="255" t="s">
        <v>98</v>
      </c>
      <c r="G95" s="256"/>
      <c r="H95" s="257"/>
      <c r="J95" s="51">
        <f>SUM(J89:J93)</f>
        <v>0</v>
      </c>
    </row>
    <row r="96" spans="1:10" ht="6.95" customHeight="1" thickBot="1">
      <c r="A96" s="41"/>
      <c r="B96" s="33"/>
      <c r="D96" s="32"/>
    </row>
    <row r="97" spans="1:10" ht="18" customHeight="1" thickBot="1">
      <c r="A97" s="34">
        <v>5</v>
      </c>
      <c r="B97" s="288" t="s">
        <v>99</v>
      </c>
      <c r="C97" s="288"/>
      <c r="D97" s="288"/>
      <c r="E97" s="288"/>
      <c r="F97" s="288"/>
      <c r="G97" s="288"/>
      <c r="H97" s="288"/>
      <c r="I97" s="288"/>
      <c r="J97" s="289"/>
    </row>
    <row r="98" spans="1:10" ht="9.9499999999999993" customHeight="1" thickBot="1">
      <c r="A98" s="24"/>
      <c r="B98" s="33"/>
      <c r="D98" s="32"/>
    </row>
    <row r="99" spans="1:10" ht="18.95" customHeight="1">
      <c r="A99" s="268">
        <v>5.0999999999999996</v>
      </c>
      <c r="B99" s="54" t="s">
        <v>100</v>
      </c>
      <c r="D99" s="43" t="s">
        <v>49</v>
      </c>
      <c r="F99" s="270">
        <v>4</v>
      </c>
      <c r="G99" s="272" t="s">
        <v>45</v>
      </c>
      <c r="H99" s="277"/>
      <c r="J99" s="275">
        <f>H99*F99</f>
        <v>0</v>
      </c>
    </row>
    <row r="100" spans="1:10" ht="18.95" customHeight="1" thickBot="1">
      <c r="A100" s="269">
        <v>5.0999999999999996</v>
      </c>
      <c r="B100" s="55" t="s">
        <v>101</v>
      </c>
      <c r="D100" s="45" t="s">
        <v>51</v>
      </c>
      <c r="F100" s="271"/>
      <c r="G100" s="272" t="s">
        <v>45</v>
      </c>
      <c r="H100" s="278"/>
      <c r="J100" s="276">
        <f>H100*F100</f>
        <v>0</v>
      </c>
    </row>
    <row r="101" spans="1:10" ht="4.1500000000000004" customHeight="1" thickBot="1">
      <c r="A101" s="24"/>
      <c r="B101" s="71"/>
      <c r="D101" s="32"/>
      <c r="H101"/>
    </row>
    <row r="102" spans="1:10" ht="18.95" customHeight="1">
      <c r="A102" s="268">
        <v>5.2</v>
      </c>
      <c r="B102" s="54" t="s">
        <v>102</v>
      </c>
      <c r="D102" s="43" t="s">
        <v>49</v>
      </c>
      <c r="F102" s="270">
        <v>2.1</v>
      </c>
      <c r="G102" s="272" t="s">
        <v>45</v>
      </c>
      <c r="H102" s="277"/>
      <c r="J102" s="275">
        <f>H102*F102</f>
        <v>0</v>
      </c>
    </row>
    <row r="103" spans="1:10" ht="18.95" customHeight="1" thickBot="1">
      <c r="A103" s="269">
        <v>5.2</v>
      </c>
      <c r="B103" s="55" t="s">
        <v>103</v>
      </c>
      <c r="D103" s="45" t="s">
        <v>51</v>
      </c>
      <c r="F103" s="271"/>
      <c r="G103" s="272" t="s">
        <v>45</v>
      </c>
      <c r="H103" s="278"/>
      <c r="J103" s="276">
        <f>H103*F103</f>
        <v>0</v>
      </c>
    </row>
    <row r="104" spans="1:10" ht="4.1500000000000004" customHeight="1" thickBot="1">
      <c r="A104" s="41"/>
      <c r="B104" s="72"/>
      <c r="D104" s="73"/>
      <c r="F104" s="32"/>
      <c r="G104" s="32"/>
      <c r="H104" s="190"/>
      <c r="J104" s="74"/>
    </row>
    <row r="105" spans="1:10" s="75" customFormat="1" ht="18.95" customHeight="1">
      <c r="A105" s="390">
        <v>5.2</v>
      </c>
      <c r="B105" s="54" t="s">
        <v>104</v>
      </c>
      <c r="D105" s="76" t="s">
        <v>12</v>
      </c>
      <c r="F105" s="281">
        <v>1</v>
      </c>
      <c r="G105" s="283" t="s">
        <v>45</v>
      </c>
      <c r="H105" s="277"/>
      <c r="J105" s="275">
        <f>H105*F105</f>
        <v>0</v>
      </c>
    </row>
    <row r="106" spans="1:10" s="75" customFormat="1" ht="18.95" customHeight="1" thickBot="1">
      <c r="A106" s="391">
        <v>5.2</v>
      </c>
      <c r="B106" s="55" t="s">
        <v>105</v>
      </c>
      <c r="D106" s="77" t="s">
        <v>106</v>
      </c>
      <c r="F106" s="282"/>
      <c r="G106" s="283" t="s">
        <v>45</v>
      </c>
      <c r="H106" s="278"/>
      <c r="J106" s="276">
        <f>H106*F106</f>
        <v>0</v>
      </c>
    </row>
    <row r="107" spans="1:10" s="75" customFormat="1" ht="4.1500000000000004" customHeight="1" thickBot="1">
      <c r="A107" s="98"/>
      <c r="B107" s="78"/>
      <c r="D107" s="79"/>
      <c r="H107" s="191"/>
    </row>
    <row r="108" spans="1:10" s="75" customFormat="1" ht="18.75" customHeight="1">
      <c r="A108" s="390">
        <v>5.3</v>
      </c>
      <c r="B108" s="54" t="s">
        <v>107</v>
      </c>
      <c r="D108" s="76" t="s">
        <v>108</v>
      </c>
      <c r="F108" s="281">
        <v>135</v>
      </c>
      <c r="G108" s="283" t="s">
        <v>45</v>
      </c>
      <c r="H108" s="277"/>
      <c r="J108" s="275">
        <f>H108*F108</f>
        <v>0</v>
      </c>
    </row>
    <row r="109" spans="1:10" s="75" customFormat="1" ht="19.149999999999999" customHeight="1" thickBot="1">
      <c r="A109" s="391">
        <v>5.3</v>
      </c>
      <c r="B109" s="55" t="s">
        <v>395</v>
      </c>
      <c r="D109" s="80" t="s">
        <v>110</v>
      </c>
      <c r="F109" s="282"/>
      <c r="G109" s="283" t="s">
        <v>45</v>
      </c>
      <c r="H109" s="278"/>
      <c r="J109" s="276">
        <f>H109*F109</f>
        <v>0</v>
      </c>
    </row>
    <row r="110" spans="1:10" s="75" customFormat="1" ht="4.1500000000000004" customHeight="1" thickBot="1">
      <c r="A110" s="98"/>
      <c r="B110" s="81"/>
      <c r="D110" s="79"/>
      <c r="H110" s="191"/>
    </row>
    <row r="111" spans="1:10" s="75" customFormat="1" ht="18.75" customHeight="1">
      <c r="A111" s="390">
        <v>5.4</v>
      </c>
      <c r="B111" s="54" t="s">
        <v>111</v>
      </c>
      <c r="D111" s="76" t="s">
        <v>112</v>
      </c>
      <c r="F111" s="281">
        <f>7.6*4+2</f>
        <v>32.4</v>
      </c>
      <c r="G111" s="283" t="s">
        <v>45</v>
      </c>
      <c r="H111" s="277"/>
      <c r="J111" s="275">
        <f>H111*F111</f>
        <v>0</v>
      </c>
    </row>
    <row r="112" spans="1:10" s="75" customFormat="1" ht="18.75" customHeight="1" thickBot="1">
      <c r="A112" s="391">
        <v>10.1</v>
      </c>
      <c r="B112" s="55" t="s">
        <v>113</v>
      </c>
      <c r="D112" s="77" t="s">
        <v>114</v>
      </c>
      <c r="F112" s="282"/>
      <c r="G112" s="283" t="s">
        <v>45</v>
      </c>
      <c r="H112" s="278"/>
      <c r="J112" s="276">
        <f>H112*F112</f>
        <v>0</v>
      </c>
    </row>
    <row r="113" spans="1:10" s="75" customFormat="1" ht="4.1500000000000004" customHeight="1" thickBot="1">
      <c r="A113" s="98"/>
      <c r="B113" s="81"/>
      <c r="D113" s="79"/>
      <c r="H113" s="191"/>
    </row>
    <row r="114" spans="1:10" s="75" customFormat="1" ht="18.600000000000001" customHeight="1">
      <c r="A114" s="390">
        <v>5.6</v>
      </c>
      <c r="B114" s="54" t="s">
        <v>115</v>
      </c>
      <c r="D114" s="76" t="s">
        <v>12</v>
      </c>
      <c r="F114" s="281">
        <v>4</v>
      </c>
      <c r="G114" s="283" t="s">
        <v>45</v>
      </c>
      <c r="H114" s="277"/>
      <c r="J114" s="275">
        <f>H114*F114</f>
        <v>0</v>
      </c>
    </row>
    <row r="115" spans="1:10" s="75" customFormat="1" ht="19.899999999999999" thickBot="1">
      <c r="A115" s="391">
        <v>10.199999999999999</v>
      </c>
      <c r="B115" s="55" t="s">
        <v>116</v>
      </c>
      <c r="D115" s="77" t="s">
        <v>117</v>
      </c>
      <c r="F115" s="282"/>
      <c r="G115" s="283" t="s">
        <v>45</v>
      </c>
      <c r="H115" s="278"/>
      <c r="J115" s="276">
        <f>H115*F115</f>
        <v>0</v>
      </c>
    </row>
    <row r="116" spans="1:10" s="75" customFormat="1" ht="4.1500000000000004" customHeight="1" thickBot="1">
      <c r="A116" s="98"/>
      <c r="B116" s="81"/>
      <c r="D116" s="79"/>
      <c r="H116" s="191"/>
    </row>
    <row r="117" spans="1:10" s="75" customFormat="1" ht="16.899999999999999">
      <c r="A117" s="390">
        <v>5.7</v>
      </c>
      <c r="B117" s="54" t="s">
        <v>118</v>
      </c>
      <c r="D117" s="76" t="s">
        <v>112</v>
      </c>
      <c r="F117" s="281">
        <v>44</v>
      </c>
      <c r="G117" s="283" t="s">
        <v>45</v>
      </c>
      <c r="H117" s="277"/>
      <c r="J117" s="275">
        <f>H117*F117</f>
        <v>0</v>
      </c>
    </row>
    <row r="118" spans="1:10" s="75" customFormat="1" ht="39.6" customHeight="1" thickBot="1">
      <c r="A118" s="391">
        <v>10.199999999999999</v>
      </c>
      <c r="B118" s="55" t="s">
        <v>119</v>
      </c>
      <c r="D118" s="77" t="s">
        <v>114</v>
      </c>
      <c r="F118" s="282"/>
      <c r="G118" s="283" t="s">
        <v>45</v>
      </c>
      <c r="H118" s="278"/>
      <c r="J118" s="276">
        <f>H118*F118</f>
        <v>0</v>
      </c>
    </row>
    <row r="119" spans="1:10" s="75" customFormat="1" ht="5.45" customHeight="1" thickBot="1">
      <c r="A119" s="98"/>
      <c r="B119" s="81"/>
      <c r="D119" s="79"/>
      <c r="H119" s="191"/>
    </row>
    <row r="120" spans="1:10" s="75" customFormat="1" ht="17.25" customHeight="1">
      <c r="A120" s="390">
        <v>5.8</v>
      </c>
      <c r="B120" s="54" t="s">
        <v>120</v>
      </c>
      <c r="D120" s="76" t="s">
        <v>112</v>
      </c>
      <c r="F120" s="281">
        <v>14</v>
      </c>
      <c r="G120" s="283" t="s">
        <v>45</v>
      </c>
      <c r="H120" s="277"/>
      <c r="J120" s="275">
        <f>H120*F120</f>
        <v>0</v>
      </c>
    </row>
    <row r="121" spans="1:10" s="75" customFormat="1" ht="19.899999999999999" thickBot="1">
      <c r="A121" s="391">
        <v>10.199999999999999</v>
      </c>
      <c r="B121" s="55" t="s">
        <v>121</v>
      </c>
      <c r="D121" s="77" t="s">
        <v>114</v>
      </c>
      <c r="F121" s="282"/>
      <c r="G121" s="283" t="s">
        <v>45</v>
      </c>
      <c r="H121" s="278"/>
      <c r="J121" s="276">
        <f>H121*F121</f>
        <v>0</v>
      </c>
    </row>
    <row r="122" spans="1:10" s="75" customFormat="1" ht="4.1500000000000004" customHeight="1" thickBot="1">
      <c r="A122" s="98"/>
      <c r="B122" s="81"/>
      <c r="D122" s="79"/>
      <c r="H122" s="191"/>
    </row>
    <row r="123" spans="1:10" s="75" customFormat="1" ht="17.25" customHeight="1">
      <c r="A123" s="386">
        <v>5.9</v>
      </c>
      <c r="B123" s="82" t="s">
        <v>122</v>
      </c>
      <c r="D123" s="76" t="s">
        <v>112</v>
      </c>
      <c r="F123" s="281">
        <f>1.2*5+1</f>
        <v>7</v>
      </c>
      <c r="G123" s="283" t="s">
        <v>45</v>
      </c>
      <c r="H123" s="277"/>
      <c r="J123" s="275">
        <f>H123*F123</f>
        <v>0</v>
      </c>
    </row>
    <row r="124" spans="1:10" s="75" customFormat="1" ht="19.899999999999999" thickBot="1">
      <c r="A124" s="387">
        <v>10.199999999999999</v>
      </c>
      <c r="B124" s="55" t="s">
        <v>123</v>
      </c>
      <c r="D124" s="77" t="s">
        <v>114</v>
      </c>
      <c r="F124" s="282"/>
      <c r="G124" s="283" t="s">
        <v>45</v>
      </c>
      <c r="H124" s="278"/>
      <c r="J124" s="276">
        <f>H124*F124</f>
        <v>0</v>
      </c>
    </row>
    <row r="125" spans="1:10" s="75" customFormat="1" ht="4.1500000000000004" customHeight="1" thickBot="1">
      <c r="A125" s="98"/>
      <c r="B125" s="81"/>
      <c r="D125" s="79"/>
      <c r="H125" s="191"/>
    </row>
    <row r="126" spans="1:10" s="75" customFormat="1" ht="17.25" customHeight="1">
      <c r="A126" s="388">
        <v>5.0999999999999996</v>
      </c>
      <c r="B126" s="54" t="s">
        <v>124</v>
      </c>
      <c r="D126" s="76" t="s">
        <v>112</v>
      </c>
      <c r="F126" s="281">
        <f>6*1.25</f>
        <v>7.5</v>
      </c>
      <c r="G126" s="283" t="s">
        <v>45</v>
      </c>
      <c r="H126" s="277"/>
      <c r="J126" s="275">
        <f>H126*F126</f>
        <v>0</v>
      </c>
    </row>
    <row r="127" spans="1:10" s="75" customFormat="1" ht="39" thickBot="1">
      <c r="A127" s="389">
        <v>10.199999999999999</v>
      </c>
      <c r="B127" s="55" t="s">
        <v>125</v>
      </c>
      <c r="D127" s="77" t="s">
        <v>114</v>
      </c>
      <c r="F127" s="282"/>
      <c r="G127" s="283" t="s">
        <v>45</v>
      </c>
      <c r="H127" s="278"/>
      <c r="J127" s="276">
        <f>H127*F127</f>
        <v>0</v>
      </c>
    </row>
    <row r="128" spans="1:10" ht="6.95" customHeight="1" thickBot="1">
      <c r="A128" s="49"/>
      <c r="B128" s="70"/>
      <c r="D128" s="32"/>
    </row>
    <row r="129" spans="1:10" ht="18" customHeight="1" thickBot="1">
      <c r="A129" s="24"/>
      <c r="B129" s="33"/>
      <c r="D129" s="32"/>
      <c r="F129" s="255" t="s">
        <v>126</v>
      </c>
      <c r="G129" s="256"/>
      <c r="H129" s="257"/>
      <c r="J129" s="51">
        <f>SUM(J99:J127)</f>
        <v>0</v>
      </c>
    </row>
    <row r="130" spans="1:10" ht="5.0999999999999996" customHeight="1" thickBot="1">
      <c r="A130" s="24"/>
      <c r="B130" s="33"/>
      <c r="D130" s="32"/>
      <c r="F130" s="83"/>
      <c r="G130" s="83"/>
      <c r="H130" s="83"/>
      <c r="J130" s="84"/>
    </row>
    <row r="131" spans="1:10" ht="18" customHeight="1" thickBot="1">
      <c r="A131" s="34">
        <v>6</v>
      </c>
      <c r="B131" s="290" t="s">
        <v>127</v>
      </c>
      <c r="C131" s="266"/>
      <c r="D131" s="266"/>
      <c r="E131" s="266"/>
      <c r="F131" s="266"/>
      <c r="G131" s="266"/>
      <c r="H131" s="266"/>
      <c r="I131" s="266"/>
      <c r="J131" s="267"/>
    </row>
    <row r="132" spans="1:10" ht="4.1500000000000004" customHeight="1" thickBot="1">
      <c r="A132" s="24"/>
      <c r="B132" s="33"/>
      <c r="D132" s="32"/>
    </row>
    <row r="133" spans="1:10" ht="18.95" customHeight="1">
      <c r="A133" s="268">
        <v>6.1</v>
      </c>
      <c r="B133" s="54" t="s">
        <v>128</v>
      </c>
      <c r="D133" s="43" t="s">
        <v>129</v>
      </c>
      <c r="F133" s="270">
        <v>217</v>
      </c>
      <c r="G133" s="272" t="s">
        <v>45</v>
      </c>
      <c r="H133" s="277"/>
      <c r="J133" s="275">
        <f>H133*F133</f>
        <v>0</v>
      </c>
    </row>
    <row r="134" spans="1:10" ht="18.95" customHeight="1" thickBot="1">
      <c r="A134" s="269">
        <v>6.1</v>
      </c>
      <c r="B134" s="55" t="s">
        <v>130</v>
      </c>
      <c r="D134" s="45" t="s">
        <v>131</v>
      </c>
      <c r="F134" s="271"/>
      <c r="G134" s="272" t="s">
        <v>45</v>
      </c>
      <c r="H134" s="278"/>
      <c r="J134" s="276">
        <f>H134*F134</f>
        <v>0</v>
      </c>
    </row>
    <row r="135" spans="1:10" ht="4.1500000000000004" customHeight="1" thickBot="1">
      <c r="A135" s="24"/>
      <c r="B135" s="33"/>
      <c r="D135" s="32"/>
      <c r="H135" s="191"/>
      <c r="J135" s="75"/>
    </row>
    <row r="136" spans="1:10" ht="18.95" customHeight="1">
      <c r="A136" s="268">
        <v>6.2</v>
      </c>
      <c r="B136" s="54" t="s">
        <v>132</v>
      </c>
      <c r="D136" s="43" t="s">
        <v>112</v>
      </c>
      <c r="F136" s="270">
        <f>6*5.4+2.4+5.3*2</f>
        <v>45.400000000000006</v>
      </c>
      <c r="G136" s="272" t="s">
        <v>45</v>
      </c>
      <c r="H136" s="277"/>
      <c r="J136" s="275">
        <f>H136*F136</f>
        <v>0</v>
      </c>
    </row>
    <row r="137" spans="1:10" ht="18.95" customHeight="1" thickBot="1">
      <c r="A137" s="269">
        <v>6.1</v>
      </c>
      <c r="B137" s="55" t="s">
        <v>133</v>
      </c>
      <c r="D137" s="77" t="s">
        <v>114</v>
      </c>
      <c r="F137" s="271"/>
      <c r="G137" s="272" t="s">
        <v>45</v>
      </c>
      <c r="H137" s="278"/>
      <c r="J137" s="276">
        <f>H137*F137</f>
        <v>0</v>
      </c>
    </row>
    <row r="138" spans="1:10" ht="6" customHeight="1" thickBot="1">
      <c r="A138" s="41"/>
      <c r="B138" s="72"/>
      <c r="D138" s="73"/>
      <c r="F138" s="32"/>
      <c r="G138" s="32"/>
      <c r="H138" s="74"/>
      <c r="J138" s="74"/>
    </row>
    <row r="139" spans="1:10" ht="18" customHeight="1" thickBot="1">
      <c r="A139" s="41"/>
      <c r="B139" s="57"/>
      <c r="D139" s="32"/>
      <c r="F139" s="255" t="s">
        <v>134</v>
      </c>
      <c r="G139" s="256"/>
      <c r="H139" s="257"/>
      <c r="J139" s="51">
        <f>SUM(J133:J137)</f>
        <v>0</v>
      </c>
    </row>
    <row r="140" spans="1:10" ht="6.95" customHeight="1" thickBot="1">
      <c r="A140" s="24"/>
      <c r="B140" s="33"/>
      <c r="D140" s="32"/>
    </row>
    <row r="141" spans="1:10" ht="18" customHeight="1" thickBot="1">
      <c r="A141" s="85">
        <v>7</v>
      </c>
      <c r="B141" s="86" t="s">
        <v>135</v>
      </c>
      <c r="C141" s="87"/>
      <c r="D141" s="88"/>
      <c r="E141" s="87"/>
      <c r="F141" s="87"/>
      <c r="G141" s="87"/>
      <c r="H141" s="87"/>
      <c r="I141" s="87"/>
      <c r="J141" s="89"/>
    </row>
    <row r="142" spans="1:10" ht="4.1500000000000004" customHeight="1" thickBot="1">
      <c r="A142" s="24"/>
      <c r="B142" s="33"/>
      <c r="D142" s="32"/>
    </row>
    <row r="143" spans="1:10" ht="18.95" customHeight="1">
      <c r="A143" s="268">
        <v>7.1</v>
      </c>
      <c r="B143" s="54" t="s">
        <v>396</v>
      </c>
      <c r="D143" s="43" t="s">
        <v>129</v>
      </c>
      <c r="F143" s="270">
        <f>17.1+24*0.35</f>
        <v>25.5</v>
      </c>
      <c r="G143" s="272" t="s">
        <v>45</v>
      </c>
      <c r="H143" s="277"/>
      <c r="J143" s="275">
        <f>H143*F143</f>
        <v>0</v>
      </c>
    </row>
    <row r="144" spans="1:10" ht="20.45" customHeight="1" thickBot="1">
      <c r="A144" s="269">
        <v>7.1</v>
      </c>
      <c r="B144" s="55" t="s">
        <v>397</v>
      </c>
      <c r="D144" s="45" t="s">
        <v>131</v>
      </c>
      <c r="F144" s="271"/>
      <c r="G144" s="272" t="s">
        <v>45</v>
      </c>
      <c r="H144" s="278"/>
      <c r="J144" s="276">
        <f>H144*F144</f>
        <v>0</v>
      </c>
    </row>
    <row r="145" spans="1:10" ht="4.1500000000000004" customHeight="1" thickBot="1">
      <c r="A145" s="24"/>
      <c r="B145" s="57"/>
      <c r="D145" s="32"/>
      <c r="H145" s="191"/>
      <c r="J145" s="75"/>
    </row>
    <row r="146" spans="1:10" ht="18.95" customHeight="1">
      <c r="A146" s="268">
        <v>7.2</v>
      </c>
      <c r="B146" s="54" t="s">
        <v>138</v>
      </c>
      <c r="D146" s="43" t="s">
        <v>129</v>
      </c>
      <c r="F146" s="270">
        <v>81.900000000000006</v>
      </c>
      <c r="G146" s="272" t="s">
        <v>45</v>
      </c>
      <c r="H146" s="277"/>
      <c r="J146" s="275">
        <f>H146*F146</f>
        <v>0</v>
      </c>
    </row>
    <row r="147" spans="1:10" ht="22.5" customHeight="1" thickBot="1">
      <c r="A147" s="269">
        <v>7.3</v>
      </c>
      <c r="B147" s="55" t="s">
        <v>139</v>
      </c>
      <c r="D147" s="45" t="s">
        <v>131</v>
      </c>
      <c r="F147" s="271"/>
      <c r="G147" s="272" t="s">
        <v>45</v>
      </c>
      <c r="H147" s="278"/>
      <c r="J147" s="276">
        <f>H147*F147</f>
        <v>0</v>
      </c>
    </row>
    <row r="148" spans="1:10" ht="4.1500000000000004" customHeight="1" thickBot="1">
      <c r="A148" s="24"/>
      <c r="B148" s="57"/>
      <c r="D148" s="32"/>
      <c r="H148"/>
    </row>
    <row r="149" spans="1:10" ht="18.95" customHeight="1">
      <c r="A149" s="268">
        <v>7.3</v>
      </c>
      <c r="B149" s="82" t="s">
        <v>140</v>
      </c>
      <c r="D149" s="43" t="s">
        <v>129</v>
      </c>
      <c r="F149" s="270">
        <f>40*2.4</f>
        <v>96</v>
      </c>
      <c r="G149" s="272" t="s">
        <v>45</v>
      </c>
      <c r="H149" s="277"/>
      <c r="J149" s="275">
        <f>H149*F149</f>
        <v>0</v>
      </c>
    </row>
    <row r="150" spans="1:10" ht="22.5" customHeight="1" thickBot="1">
      <c r="A150" s="269">
        <v>7.3</v>
      </c>
      <c r="B150" s="55" t="s">
        <v>141</v>
      </c>
      <c r="D150" s="45" t="s">
        <v>131</v>
      </c>
      <c r="F150" s="271"/>
      <c r="G150" s="272" t="s">
        <v>45</v>
      </c>
      <c r="H150" s="278"/>
      <c r="J150" s="276">
        <f>H150*F150</f>
        <v>0</v>
      </c>
    </row>
    <row r="151" spans="1:10" ht="4.1500000000000004" customHeight="1" thickBot="1">
      <c r="A151" s="24"/>
      <c r="B151" s="57"/>
      <c r="D151" s="32"/>
      <c r="H151" s="191"/>
      <c r="J151" s="75"/>
    </row>
    <row r="152" spans="1:10" ht="18.95" customHeight="1">
      <c r="A152" s="268">
        <v>7.4</v>
      </c>
      <c r="B152" s="54" t="s">
        <v>142</v>
      </c>
      <c r="D152" s="43" t="s">
        <v>129</v>
      </c>
      <c r="F152" s="286">
        <f>(9*2+10.76*2+2.4)*2.8-6*1.2*1.5-2*0.9*2.2-0.6*0.6-8*2.8*0.24</f>
        <v>96.879999999999981</v>
      </c>
      <c r="G152" s="272" t="s">
        <v>45</v>
      </c>
      <c r="H152" s="277"/>
      <c r="J152" s="275">
        <f>H152*F152</f>
        <v>0</v>
      </c>
    </row>
    <row r="153" spans="1:10" ht="22.5" customHeight="1" thickBot="1">
      <c r="A153" s="269">
        <v>7.3</v>
      </c>
      <c r="B153" s="55" t="s">
        <v>143</v>
      </c>
      <c r="D153" s="45" t="s">
        <v>131</v>
      </c>
      <c r="F153" s="287"/>
      <c r="G153" s="272" t="s">
        <v>45</v>
      </c>
      <c r="H153" s="278"/>
      <c r="J153" s="276">
        <f>H153*F153</f>
        <v>0</v>
      </c>
    </row>
    <row r="154" spans="1:10" ht="4.1500000000000004" customHeight="1" thickBot="1">
      <c r="A154" s="24"/>
      <c r="B154" s="71"/>
      <c r="D154" s="32"/>
      <c r="H154"/>
    </row>
    <row r="155" spans="1:10" ht="18.95" customHeight="1">
      <c r="A155" s="268">
        <v>7.5</v>
      </c>
      <c r="B155" s="54" t="s">
        <v>144</v>
      </c>
      <c r="D155" s="43" t="s">
        <v>129</v>
      </c>
      <c r="F155" s="270">
        <f>8.4*10.4</f>
        <v>87.360000000000014</v>
      </c>
      <c r="G155" s="272" t="s">
        <v>45</v>
      </c>
      <c r="H155" s="277"/>
      <c r="J155" s="275">
        <f>H155*F155</f>
        <v>0</v>
      </c>
    </row>
    <row r="156" spans="1:10" ht="18.95" customHeight="1" thickBot="1">
      <c r="A156" s="269">
        <v>7.4</v>
      </c>
      <c r="B156" s="55" t="s">
        <v>145</v>
      </c>
      <c r="D156" s="45" t="s">
        <v>131</v>
      </c>
      <c r="F156" s="271"/>
      <c r="G156" s="272" t="s">
        <v>45</v>
      </c>
      <c r="H156" s="278"/>
      <c r="J156" s="276">
        <f>H156*F156</f>
        <v>0</v>
      </c>
    </row>
    <row r="157" spans="1:10" ht="4.1500000000000004" customHeight="1" thickBot="1">
      <c r="A157" s="24"/>
      <c r="B157" s="71"/>
      <c r="D157" s="32"/>
      <c r="H157" s="191"/>
      <c r="J157" s="75"/>
    </row>
    <row r="158" spans="1:10" ht="18.95" customHeight="1">
      <c r="A158" s="268">
        <v>7.6</v>
      </c>
      <c r="B158" s="54" t="s">
        <v>146</v>
      </c>
      <c r="D158" s="43" t="s">
        <v>55</v>
      </c>
      <c r="F158" s="270">
        <v>6.1</v>
      </c>
      <c r="G158" s="272" t="s">
        <v>45</v>
      </c>
      <c r="H158" s="277"/>
      <c r="J158" s="275">
        <f>H158*F158</f>
        <v>0</v>
      </c>
    </row>
    <row r="159" spans="1:10" ht="18.95" customHeight="1" thickBot="1">
      <c r="A159" s="269">
        <v>7.4</v>
      </c>
      <c r="B159" s="55" t="s">
        <v>147</v>
      </c>
      <c r="D159" s="45" t="s">
        <v>51</v>
      </c>
      <c r="F159" s="271"/>
      <c r="G159" s="272" t="s">
        <v>45</v>
      </c>
      <c r="H159" s="278"/>
      <c r="J159" s="276">
        <f>H159*F159</f>
        <v>0</v>
      </c>
    </row>
    <row r="160" spans="1:10" ht="6.95" customHeight="1" thickBot="1">
      <c r="A160" s="24"/>
      <c r="B160" s="33"/>
      <c r="D160" s="32"/>
    </row>
    <row r="161" spans="1:10" ht="18" customHeight="1" thickBot="1">
      <c r="A161" s="24"/>
      <c r="B161" s="33"/>
      <c r="D161" s="32"/>
      <c r="F161" s="255" t="s">
        <v>148</v>
      </c>
      <c r="G161" s="256"/>
      <c r="H161" s="257"/>
      <c r="J161" s="51">
        <f>SUM(J143:J159)</f>
        <v>0</v>
      </c>
    </row>
    <row r="162" spans="1:10" ht="9.9499999999999993" customHeight="1" thickBot="1">
      <c r="A162" s="24"/>
      <c r="B162" s="33"/>
      <c r="D162" s="32"/>
      <c r="F162" s="28"/>
      <c r="G162" s="32"/>
      <c r="H162" s="32"/>
    </row>
    <row r="163" spans="1:10" ht="18.95" customHeight="1" thickBot="1">
      <c r="A163" s="85">
        <v>8</v>
      </c>
      <c r="B163" s="288" t="s">
        <v>149</v>
      </c>
      <c r="C163" s="288"/>
      <c r="D163" s="288"/>
      <c r="E163" s="288"/>
      <c r="F163" s="288"/>
      <c r="G163" s="288"/>
      <c r="H163" s="288"/>
      <c r="I163" s="288"/>
      <c r="J163" s="289"/>
    </row>
    <row r="164" spans="1:10" ht="3.6" customHeight="1" thickBot="1">
      <c r="A164" s="24"/>
      <c r="B164" s="33"/>
      <c r="D164" s="32"/>
    </row>
    <row r="165" spans="1:10" ht="17.25" customHeight="1">
      <c r="A165" s="268">
        <v>8.1</v>
      </c>
      <c r="B165" s="54" t="s">
        <v>150</v>
      </c>
      <c r="D165" s="43" t="s">
        <v>129</v>
      </c>
      <c r="F165" s="286">
        <v>65.599999999999994</v>
      </c>
      <c r="G165" s="272" t="s">
        <v>45</v>
      </c>
      <c r="H165" s="277"/>
      <c r="J165" s="275">
        <f>H165*F165</f>
        <v>0</v>
      </c>
    </row>
    <row r="166" spans="1:10" ht="40.9" customHeight="1" thickBot="1">
      <c r="A166" s="269">
        <v>8.1</v>
      </c>
      <c r="B166" s="55" t="s">
        <v>151</v>
      </c>
      <c r="D166" s="45" t="s">
        <v>131</v>
      </c>
      <c r="F166" s="287"/>
      <c r="G166" s="272" t="s">
        <v>45</v>
      </c>
      <c r="H166" s="278"/>
      <c r="J166" s="276">
        <f>H166*F166</f>
        <v>0</v>
      </c>
    </row>
    <row r="167" spans="1:10" ht="4.1500000000000004" customHeight="1" thickBot="1">
      <c r="A167" s="24"/>
      <c r="B167" s="33"/>
      <c r="D167" s="32"/>
      <c r="H167"/>
    </row>
    <row r="168" spans="1:10" ht="16.5" customHeight="1">
      <c r="A168" s="268">
        <v>8.1999999999999993</v>
      </c>
      <c r="B168" s="54" t="s">
        <v>152</v>
      </c>
      <c r="D168" s="43" t="s">
        <v>129</v>
      </c>
      <c r="F168" s="286">
        <f>F155</f>
        <v>87.360000000000014</v>
      </c>
      <c r="G168" s="272" t="s">
        <v>45</v>
      </c>
      <c r="H168" s="277"/>
      <c r="J168" s="275">
        <f>H168*F168</f>
        <v>0</v>
      </c>
    </row>
    <row r="169" spans="1:10" ht="18.95" customHeight="1" thickBot="1">
      <c r="A169" s="269">
        <v>8.1999999999999993</v>
      </c>
      <c r="B169" s="55" t="s">
        <v>153</v>
      </c>
      <c r="D169" s="45" t="s">
        <v>131</v>
      </c>
      <c r="F169" s="287"/>
      <c r="G169" s="272" t="s">
        <v>45</v>
      </c>
      <c r="H169" s="278"/>
      <c r="J169" s="276">
        <f>H169*F169</f>
        <v>0</v>
      </c>
    </row>
    <row r="170" spans="1:10" ht="5.25" customHeight="1" thickBot="1">
      <c r="A170" s="24"/>
      <c r="B170" s="33"/>
      <c r="D170" s="32"/>
      <c r="H170" s="191"/>
      <c r="J170" s="75"/>
    </row>
    <row r="171" spans="1:10" ht="18" customHeight="1">
      <c r="A171" s="268">
        <v>8.3000000000000007</v>
      </c>
      <c r="B171" s="54" t="s">
        <v>154</v>
      </c>
      <c r="D171" s="43" t="s">
        <v>129</v>
      </c>
      <c r="F171" s="286">
        <v>79.5</v>
      </c>
      <c r="G171" s="272" t="s">
        <v>45</v>
      </c>
      <c r="H171" s="277"/>
      <c r="J171" s="275">
        <f>H171*F171</f>
        <v>0</v>
      </c>
    </row>
    <row r="172" spans="1:10" ht="19.899999999999999" thickBot="1">
      <c r="A172" s="269">
        <v>8.3000000000000007</v>
      </c>
      <c r="B172" s="55" t="s">
        <v>155</v>
      </c>
      <c r="D172" s="45" t="s">
        <v>131</v>
      </c>
      <c r="F172" s="287"/>
      <c r="G172" s="272" t="s">
        <v>45</v>
      </c>
      <c r="H172" s="278"/>
      <c r="J172" s="276">
        <f>H172*F172</f>
        <v>0</v>
      </c>
    </row>
    <row r="173" spans="1:10" ht="4.1500000000000004" customHeight="1" thickBot="1">
      <c r="A173" s="24"/>
      <c r="B173" s="33"/>
      <c r="D173" s="32"/>
      <c r="H173"/>
    </row>
    <row r="174" spans="1:10" ht="33" customHeight="1">
      <c r="A174" s="268">
        <v>8.4</v>
      </c>
      <c r="B174" s="54" t="s">
        <v>156</v>
      </c>
      <c r="D174" s="43" t="s">
        <v>157</v>
      </c>
      <c r="F174" s="286">
        <v>4.0999999999999996</v>
      </c>
      <c r="G174" s="272" t="s">
        <v>45</v>
      </c>
      <c r="H174" s="277"/>
      <c r="J174" s="275">
        <f>H174*F174</f>
        <v>0</v>
      </c>
    </row>
    <row r="175" spans="1:10" ht="19.899999999999999" thickBot="1">
      <c r="A175" s="269">
        <v>8.4</v>
      </c>
      <c r="B175" s="55" t="s">
        <v>158</v>
      </c>
      <c r="D175" s="45" t="s">
        <v>131</v>
      </c>
      <c r="F175" s="287"/>
      <c r="G175" s="272" t="s">
        <v>45</v>
      </c>
      <c r="H175" s="278"/>
      <c r="J175" s="276">
        <f>H175*F175</f>
        <v>0</v>
      </c>
    </row>
    <row r="176" spans="1:10" ht="4.1500000000000004" customHeight="1" thickBot="1">
      <c r="A176" s="24"/>
      <c r="B176" s="33"/>
      <c r="D176" s="32"/>
      <c r="H176"/>
    </row>
    <row r="177" spans="1:10" ht="16.5" customHeight="1">
      <c r="A177" s="268">
        <v>8.5</v>
      </c>
      <c r="B177" s="54" t="s">
        <v>159</v>
      </c>
      <c r="D177" s="43" t="s">
        <v>160</v>
      </c>
      <c r="F177" s="286">
        <f>273.8+45*0.1+79.5-F208*0.9*2.2-F211*0.9*2.2*2-F214*0.7*2.2-F217*1.2*1.5</f>
        <v>321.7</v>
      </c>
      <c r="G177" s="272" t="s">
        <v>45</v>
      </c>
      <c r="H177" s="277"/>
      <c r="J177" s="275">
        <f>H177*F177</f>
        <v>0</v>
      </c>
    </row>
    <row r="178" spans="1:10" ht="17.25" customHeight="1" thickBot="1">
      <c r="A178" s="269">
        <v>8.6</v>
      </c>
      <c r="B178" s="55" t="s">
        <v>161</v>
      </c>
      <c r="D178" s="45" t="s">
        <v>131</v>
      </c>
      <c r="F178" s="287"/>
      <c r="G178" s="272" t="s">
        <v>45</v>
      </c>
      <c r="H178" s="278"/>
      <c r="J178" s="276">
        <f>H178*F178</f>
        <v>0</v>
      </c>
    </row>
    <row r="179" spans="1:10" ht="4.1500000000000004" customHeight="1" thickBot="1">
      <c r="A179" s="90"/>
      <c r="B179" s="91"/>
      <c r="D179" s="92"/>
      <c r="F179" s="93"/>
      <c r="G179" s="93"/>
      <c r="H179" s="191"/>
      <c r="J179" s="75"/>
    </row>
    <row r="180" spans="1:10" ht="15.6" customHeight="1">
      <c r="A180" s="268">
        <v>8.6</v>
      </c>
      <c r="B180" s="54" t="s">
        <v>162</v>
      </c>
      <c r="D180" s="43" t="s">
        <v>129</v>
      </c>
      <c r="F180" s="286">
        <v>79.5</v>
      </c>
      <c r="G180" s="272" t="s">
        <v>45</v>
      </c>
      <c r="H180" s="277"/>
      <c r="J180" s="275">
        <f>H180*F180</f>
        <v>0</v>
      </c>
    </row>
    <row r="181" spans="1:10" ht="20.100000000000001" customHeight="1" thickBot="1">
      <c r="A181" s="269">
        <v>8.6</v>
      </c>
      <c r="B181" s="55" t="s">
        <v>163</v>
      </c>
      <c r="D181" s="45" t="s">
        <v>131</v>
      </c>
      <c r="F181" s="287"/>
      <c r="G181" s="272" t="s">
        <v>45</v>
      </c>
      <c r="H181" s="278"/>
      <c r="J181" s="276">
        <f>H181*F181</f>
        <v>0</v>
      </c>
    </row>
    <row r="182" spans="1:10" ht="4.1500000000000004" customHeight="1" thickBot="1">
      <c r="A182" s="94"/>
      <c r="B182" s="95"/>
      <c r="D182" s="96"/>
      <c r="E182" s="28"/>
      <c r="F182" s="96"/>
      <c r="G182" s="28"/>
      <c r="H182" s="192"/>
      <c r="I182" s="28"/>
      <c r="J182" s="96"/>
    </row>
    <row r="183" spans="1:10" ht="18.75" customHeight="1">
      <c r="A183" s="268">
        <v>8.6999999999999993</v>
      </c>
      <c r="B183" s="54" t="s">
        <v>164</v>
      </c>
      <c r="D183" s="43" t="s">
        <v>129</v>
      </c>
      <c r="F183" s="286">
        <f>F177-F180</f>
        <v>242.2</v>
      </c>
      <c r="G183" s="272" t="s">
        <v>45</v>
      </c>
      <c r="H183" s="277"/>
      <c r="J183" s="275">
        <f>H183*F183</f>
        <v>0</v>
      </c>
    </row>
    <row r="184" spans="1:10" ht="18.95" customHeight="1" thickBot="1">
      <c r="A184" s="269">
        <v>8.6999999999999993</v>
      </c>
      <c r="B184" s="55" t="s">
        <v>165</v>
      </c>
      <c r="D184" s="45" t="s">
        <v>131</v>
      </c>
      <c r="F184" s="287"/>
      <c r="G184" s="272" t="s">
        <v>45</v>
      </c>
      <c r="H184" s="278"/>
      <c r="J184" s="276">
        <f>H184*F184</f>
        <v>0</v>
      </c>
    </row>
    <row r="185" spans="1:10" ht="4.5" customHeight="1" thickBot="1">
      <c r="A185" s="24"/>
      <c r="B185" s="57"/>
      <c r="D185" s="32"/>
      <c r="H185"/>
    </row>
    <row r="186" spans="1:10" ht="15.75" customHeight="1">
      <c r="A186" s="268">
        <v>8.8000000000000007</v>
      </c>
      <c r="B186" s="82" t="s">
        <v>166</v>
      </c>
      <c r="D186" s="43" t="s">
        <v>160</v>
      </c>
      <c r="F186" s="286">
        <f>40*0.6</f>
        <v>24</v>
      </c>
      <c r="G186" s="272" t="s">
        <v>45</v>
      </c>
      <c r="H186" s="277"/>
      <c r="J186" s="275">
        <f>H186*F186</f>
        <v>0</v>
      </c>
    </row>
    <row r="187" spans="1:10" ht="18.95" customHeight="1" thickBot="1">
      <c r="A187" s="269">
        <v>8.8000000000000007</v>
      </c>
      <c r="B187" s="55" t="s">
        <v>167</v>
      </c>
      <c r="D187" s="45" t="s">
        <v>131</v>
      </c>
      <c r="F187" s="287"/>
      <c r="G187" s="272" t="s">
        <v>45</v>
      </c>
      <c r="H187" s="278"/>
      <c r="J187" s="276">
        <f>H187*F187</f>
        <v>0</v>
      </c>
    </row>
    <row r="188" spans="1:10" ht="4.1500000000000004" customHeight="1" thickBot="1">
      <c r="A188" s="24"/>
      <c r="B188" s="57"/>
      <c r="D188" s="32"/>
      <c r="H188" s="191"/>
      <c r="J188" s="75"/>
    </row>
    <row r="189" spans="1:10" ht="15.75" customHeight="1">
      <c r="A189" s="268">
        <v>8.9</v>
      </c>
      <c r="B189" s="54" t="s">
        <v>168</v>
      </c>
      <c r="D189" s="43" t="s">
        <v>160</v>
      </c>
      <c r="F189" s="286">
        <f>8.2*2.6+4*0.6</f>
        <v>23.72</v>
      </c>
      <c r="G189" s="272" t="s">
        <v>45</v>
      </c>
      <c r="H189" s="277"/>
      <c r="J189" s="275">
        <f>H189*F189</f>
        <v>0</v>
      </c>
    </row>
    <row r="190" spans="1:10" ht="18.95" customHeight="1" thickBot="1">
      <c r="A190" s="269">
        <v>8.8000000000000007</v>
      </c>
      <c r="B190" s="55" t="s">
        <v>169</v>
      </c>
      <c r="D190" s="45" t="s">
        <v>131</v>
      </c>
      <c r="F190" s="287"/>
      <c r="G190" s="272" t="s">
        <v>45</v>
      </c>
      <c r="H190" s="278"/>
      <c r="J190" s="276">
        <f>H190*F190</f>
        <v>0</v>
      </c>
    </row>
    <row r="191" spans="1:10" ht="4.1500000000000004" customHeight="1" thickBot="1">
      <c r="A191" s="24"/>
      <c r="B191" s="71"/>
      <c r="D191" s="32"/>
      <c r="H191"/>
    </row>
    <row r="192" spans="1:10" ht="17.25" customHeight="1">
      <c r="A192" s="284">
        <v>8.1</v>
      </c>
      <c r="B192" s="54" t="s">
        <v>170</v>
      </c>
      <c r="D192" s="43" t="s">
        <v>160</v>
      </c>
      <c r="F192" s="286">
        <v>25.6</v>
      </c>
      <c r="G192" s="272" t="s">
        <v>45</v>
      </c>
      <c r="H192" s="277"/>
      <c r="J192" s="275">
        <f>H192*F192</f>
        <v>0</v>
      </c>
    </row>
    <row r="193" spans="1:10" ht="22.9" customHeight="1" thickBot="1">
      <c r="A193" s="285"/>
      <c r="B193" s="97" t="s">
        <v>171</v>
      </c>
      <c r="D193" s="45" t="s">
        <v>131</v>
      </c>
      <c r="F193" s="287"/>
      <c r="G193" s="272" t="s">
        <v>45</v>
      </c>
      <c r="H193" s="278"/>
      <c r="J193" s="276">
        <f>H193*F193</f>
        <v>0</v>
      </c>
    </row>
    <row r="194" spans="1:10" s="75" customFormat="1" ht="4.1500000000000004" customHeight="1" thickBot="1">
      <c r="A194" s="98"/>
      <c r="B194" s="98"/>
      <c r="D194" s="79"/>
      <c r="H194"/>
      <c r="J194" s="2"/>
    </row>
    <row r="195" spans="1:10" s="75" customFormat="1" ht="18.95" customHeight="1">
      <c r="A195" s="388">
        <v>8.11</v>
      </c>
      <c r="B195" s="54" t="s">
        <v>172</v>
      </c>
      <c r="D195" s="76" t="s">
        <v>173</v>
      </c>
      <c r="F195" s="281">
        <v>5</v>
      </c>
      <c r="G195" s="283" t="s">
        <v>45</v>
      </c>
      <c r="H195" s="277"/>
      <c r="J195" s="275">
        <f>H195*F195</f>
        <v>0</v>
      </c>
    </row>
    <row r="196" spans="1:10" s="75" customFormat="1" ht="18.95" customHeight="1" thickBot="1">
      <c r="A196" s="389">
        <v>8.1</v>
      </c>
      <c r="B196" s="97" t="s">
        <v>174</v>
      </c>
      <c r="D196" s="77" t="s">
        <v>106</v>
      </c>
      <c r="F196" s="282"/>
      <c r="G196" s="283" t="s">
        <v>45</v>
      </c>
      <c r="H196" s="278"/>
      <c r="J196" s="276">
        <f>H196*F196</f>
        <v>0</v>
      </c>
    </row>
    <row r="197" spans="1:10" ht="4.1500000000000004" customHeight="1" thickBot="1">
      <c r="A197" s="24"/>
      <c r="B197" s="54"/>
      <c r="D197" s="32"/>
      <c r="H197" s="191"/>
      <c r="J197" s="75"/>
    </row>
    <row r="198" spans="1:10" ht="17.25" customHeight="1">
      <c r="A198" s="268">
        <v>8.1199999999999992</v>
      </c>
      <c r="B198" s="206" t="s">
        <v>175</v>
      </c>
      <c r="C198" s="75"/>
      <c r="D198" s="76" t="s">
        <v>173</v>
      </c>
      <c r="E198" s="75"/>
      <c r="F198" s="281">
        <v>5</v>
      </c>
      <c r="G198" s="283" t="s">
        <v>45</v>
      </c>
      <c r="H198" s="277"/>
      <c r="I198" s="75"/>
      <c r="J198" s="275">
        <f>H198*F198</f>
        <v>0</v>
      </c>
    </row>
    <row r="199" spans="1:10" ht="17.45" thickBot="1">
      <c r="A199" s="269"/>
      <c r="B199" s="102" t="s">
        <v>176</v>
      </c>
      <c r="C199" s="75"/>
      <c r="D199" s="77" t="s">
        <v>106</v>
      </c>
      <c r="E199" s="75"/>
      <c r="F199" s="282"/>
      <c r="G199" s="283" t="s">
        <v>45</v>
      </c>
      <c r="H199" s="278"/>
      <c r="I199" s="75"/>
      <c r="J199" s="276">
        <f>H199*F199</f>
        <v>0</v>
      </c>
    </row>
    <row r="200" spans="1:10" ht="4.1500000000000004" customHeight="1" thickBot="1">
      <c r="A200" s="24"/>
      <c r="B200" s="97"/>
      <c r="D200" s="32"/>
      <c r="H200"/>
    </row>
    <row r="201" spans="1:10" ht="17.25" customHeight="1">
      <c r="A201" s="268">
        <v>8.1300000000000008</v>
      </c>
      <c r="B201" s="54" t="s">
        <v>177</v>
      </c>
      <c r="C201" s="75"/>
      <c r="D201" s="43" t="s">
        <v>160</v>
      </c>
      <c r="E201" s="75"/>
      <c r="F201" s="281">
        <f>40*1.1</f>
        <v>44</v>
      </c>
      <c r="G201" s="283" t="s">
        <v>45</v>
      </c>
      <c r="H201" s="277"/>
      <c r="I201" s="75"/>
      <c r="J201" s="275">
        <f>H201*F201</f>
        <v>0</v>
      </c>
    </row>
    <row r="202" spans="1:10" ht="19.899999999999999" customHeight="1" thickBot="1">
      <c r="A202" s="269"/>
      <c r="B202" s="97" t="s">
        <v>178</v>
      </c>
      <c r="C202" s="75"/>
      <c r="D202" s="45" t="s">
        <v>131</v>
      </c>
      <c r="E202" s="75"/>
      <c r="F202" s="282"/>
      <c r="G202" s="283" t="s">
        <v>45</v>
      </c>
      <c r="H202" s="278"/>
      <c r="I202" s="75"/>
      <c r="J202" s="276">
        <f>H202*F202</f>
        <v>0</v>
      </c>
    </row>
    <row r="203" spans="1:10" ht="6.95" customHeight="1" thickBot="1">
      <c r="A203" s="99"/>
      <c r="B203" s="50"/>
      <c r="D203" s="32"/>
    </row>
    <row r="204" spans="1:10" ht="18" customHeight="1" thickBot="1">
      <c r="A204" s="24"/>
      <c r="B204" s="33"/>
      <c r="D204" s="32"/>
      <c r="F204" s="255" t="s">
        <v>179</v>
      </c>
      <c r="G204" s="256"/>
      <c r="H204" s="257"/>
      <c r="J204" s="51">
        <f>SUM(J165:J202)</f>
        <v>0</v>
      </c>
    </row>
    <row r="205" spans="1:10" ht="9.9499999999999993" customHeight="1" thickBot="1">
      <c r="A205" s="24"/>
      <c r="B205" s="33"/>
      <c r="D205" s="32"/>
    </row>
    <row r="206" spans="1:10" ht="18.95" customHeight="1" thickBot="1">
      <c r="A206" s="85">
        <v>9</v>
      </c>
      <c r="B206" s="266" t="s">
        <v>180</v>
      </c>
      <c r="C206" s="266"/>
      <c r="D206" s="266"/>
      <c r="E206" s="266"/>
      <c r="F206" s="266"/>
      <c r="G206" s="266"/>
      <c r="H206" s="266"/>
      <c r="I206" s="266"/>
      <c r="J206" s="267"/>
    </row>
    <row r="207" spans="1:10" ht="6" customHeight="1" thickBot="1">
      <c r="A207" s="24"/>
      <c r="B207" s="33"/>
      <c r="D207" s="32"/>
    </row>
    <row r="208" spans="1:10" ht="20.45" customHeight="1">
      <c r="A208" s="268">
        <v>9.1</v>
      </c>
      <c r="B208" s="54" t="s">
        <v>181</v>
      </c>
      <c r="D208" s="43" t="s">
        <v>173</v>
      </c>
      <c r="F208" s="270">
        <v>2</v>
      </c>
      <c r="G208" s="272" t="s">
        <v>45</v>
      </c>
      <c r="H208" s="277"/>
      <c r="J208" s="275">
        <f>H208*F208</f>
        <v>0</v>
      </c>
    </row>
    <row r="209" spans="1:10" ht="39" customHeight="1" thickBot="1">
      <c r="A209" s="269">
        <v>9.1</v>
      </c>
      <c r="B209" s="55" t="s">
        <v>385</v>
      </c>
      <c r="D209" s="100" t="s">
        <v>106</v>
      </c>
      <c r="F209" s="271"/>
      <c r="G209" s="272" t="s">
        <v>45</v>
      </c>
      <c r="H209" s="278"/>
      <c r="J209" s="276">
        <f>H209*F209</f>
        <v>0</v>
      </c>
    </row>
    <row r="210" spans="1:10" ht="4.1500000000000004" customHeight="1" thickBot="1">
      <c r="A210" s="24"/>
      <c r="B210" s="71"/>
      <c r="D210" s="32"/>
      <c r="H210" s="191"/>
      <c r="J210" s="75"/>
    </row>
    <row r="211" spans="1:10" ht="18" customHeight="1">
      <c r="A211" s="268">
        <v>9.1999999999999993</v>
      </c>
      <c r="B211" s="54" t="s">
        <v>183</v>
      </c>
      <c r="D211" s="43" t="s">
        <v>173</v>
      </c>
      <c r="F211" s="270">
        <v>5</v>
      </c>
      <c r="G211" s="272" t="s">
        <v>45</v>
      </c>
      <c r="H211" s="277"/>
      <c r="J211" s="275">
        <f>H211*F211</f>
        <v>0</v>
      </c>
    </row>
    <row r="212" spans="1:10" ht="18.95" customHeight="1" thickBot="1">
      <c r="A212" s="269">
        <v>9.1999999999999993</v>
      </c>
      <c r="B212" s="55" t="s">
        <v>184</v>
      </c>
      <c r="D212" s="100" t="s">
        <v>106</v>
      </c>
      <c r="F212" s="271"/>
      <c r="G212" s="272" t="s">
        <v>45</v>
      </c>
      <c r="H212" s="278"/>
      <c r="J212" s="276">
        <f>H212*F212</f>
        <v>0</v>
      </c>
    </row>
    <row r="213" spans="1:10" ht="4.1500000000000004" customHeight="1" thickBot="1">
      <c r="A213" s="24"/>
      <c r="B213" s="57"/>
      <c r="D213" s="32"/>
      <c r="H213"/>
    </row>
    <row r="214" spans="1:10" ht="18.75" customHeight="1">
      <c r="A214" s="268">
        <v>9.3000000000000007</v>
      </c>
      <c r="B214" s="54" t="s">
        <v>185</v>
      </c>
      <c r="D214" s="43" t="s">
        <v>173</v>
      </c>
      <c r="F214" s="270">
        <v>1</v>
      </c>
      <c r="G214" s="272" t="s">
        <v>45</v>
      </c>
      <c r="H214" s="277"/>
      <c r="J214" s="275">
        <f>H214*F214</f>
        <v>0</v>
      </c>
    </row>
    <row r="215" spans="1:10" ht="18.95" customHeight="1" thickBot="1">
      <c r="A215" s="269">
        <v>9.3000000000000007</v>
      </c>
      <c r="B215" s="55" t="s">
        <v>386</v>
      </c>
      <c r="D215" s="100" t="s">
        <v>106</v>
      </c>
      <c r="F215" s="271"/>
      <c r="G215" s="272" t="s">
        <v>45</v>
      </c>
      <c r="H215" s="278"/>
      <c r="J215" s="276">
        <f>H215*F215</f>
        <v>0</v>
      </c>
    </row>
    <row r="216" spans="1:10" ht="4.1500000000000004" customHeight="1" thickBot="1">
      <c r="A216" s="24"/>
      <c r="B216" s="57"/>
      <c r="D216" s="32"/>
      <c r="H216"/>
    </row>
    <row r="217" spans="1:10" ht="16.5" customHeight="1">
      <c r="A217" s="268">
        <v>9.4</v>
      </c>
      <c r="B217" s="54" t="s">
        <v>187</v>
      </c>
      <c r="D217" s="43" t="s">
        <v>173</v>
      </c>
      <c r="F217" s="270">
        <v>6</v>
      </c>
      <c r="G217" s="272" t="s">
        <v>45</v>
      </c>
      <c r="H217" s="277"/>
      <c r="J217" s="275">
        <f>H217*F217</f>
        <v>0</v>
      </c>
    </row>
    <row r="218" spans="1:10" ht="18.95" customHeight="1" thickBot="1">
      <c r="A218" s="269">
        <v>9.4</v>
      </c>
      <c r="B218" s="55" t="s">
        <v>188</v>
      </c>
      <c r="D218" s="100" t="s">
        <v>106</v>
      </c>
      <c r="F218" s="271"/>
      <c r="G218" s="272" t="s">
        <v>45</v>
      </c>
      <c r="H218" s="278"/>
      <c r="J218" s="276">
        <f>H218*F218</f>
        <v>0</v>
      </c>
    </row>
    <row r="219" spans="1:10" ht="4.1500000000000004" customHeight="1" thickBot="1">
      <c r="A219" s="24"/>
      <c r="B219" s="71"/>
      <c r="D219" s="32"/>
      <c r="H219" s="191"/>
      <c r="J219" s="75"/>
    </row>
    <row r="220" spans="1:10" ht="16.899999999999999">
      <c r="A220" s="268">
        <v>9.5</v>
      </c>
      <c r="B220" s="54" t="s">
        <v>189</v>
      </c>
      <c r="D220" s="43" t="s">
        <v>173</v>
      </c>
      <c r="F220" s="270">
        <v>6</v>
      </c>
      <c r="G220" s="272" t="s">
        <v>45</v>
      </c>
      <c r="H220" s="277"/>
      <c r="J220" s="275">
        <f>H220*F220</f>
        <v>0</v>
      </c>
    </row>
    <row r="221" spans="1:10" ht="18.95" customHeight="1" thickBot="1">
      <c r="A221" s="269">
        <v>9.5</v>
      </c>
      <c r="B221" s="55" t="s">
        <v>190</v>
      </c>
      <c r="D221" s="100" t="s">
        <v>106</v>
      </c>
      <c r="F221" s="271"/>
      <c r="G221" s="272" t="s">
        <v>45</v>
      </c>
      <c r="H221" s="278"/>
      <c r="J221" s="276">
        <f>H221*F221</f>
        <v>0</v>
      </c>
    </row>
    <row r="222" spans="1:10" ht="4.1500000000000004" customHeight="1" thickBot="1">
      <c r="A222" s="101"/>
      <c r="B222" s="37"/>
      <c r="D222" s="32"/>
      <c r="H222"/>
    </row>
    <row r="223" spans="1:10" ht="16.5" customHeight="1">
      <c r="A223" s="268">
        <v>9.6</v>
      </c>
      <c r="B223" s="54" t="s">
        <v>191</v>
      </c>
      <c r="D223" s="43" t="s">
        <v>173</v>
      </c>
      <c r="F223" s="270">
        <v>1</v>
      </c>
      <c r="G223" s="272" t="s">
        <v>45</v>
      </c>
      <c r="H223" s="277"/>
      <c r="J223" s="275">
        <f>H223*F223</f>
        <v>0</v>
      </c>
    </row>
    <row r="224" spans="1:10" ht="19.899999999999999" thickBot="1">
      <c r="A224" s="269">
        <v>9.6</v>
      </c>
      <c r="B224" s="55" t="s">
        <v>192</v>
      </c>
      <c r="D224" s="100" t="s">
        <v>106</v>
      </c>
      <c r="F224" s="271"/>
      <c r="G224" s="272" t="s">
        <v>45</v>
      </c>
      <c r="H224" s="278"/>
      <c r="J224" s="276">
        <f>H224*F224</f>
        <v>0</v>
      </c>
    </row>
    <row r="225" spans="1:10" ht="6.95" customHeight="1" thickBot="1">
      <c r="A225" s="24"/>
      <c r="B225" s="33"/>
      <c r="D225" s="32"/>
    </row>
    <row r="226" spans="1:10" ht="18" customHeight="1" thickBot="1">
      <c r="A226" s="24"/>
      <c r="B226" s="33"/>
      <c r="D226" s="32"/>
      <c r="F226" s="255" t="s">
        <v>193</v>
      </c>
      <c r="G226" s="256"/>
      <c r="H226" s="257"/>
      <c r="J226" s="51">
        <f>SUM(J208:J224)</f>
        <v>0</v>
      </c>
    </row>
    <row r="227" spans="1:10" ht="9.9499999999999993" customHeight="1" thickBot="1">
      <c r="A227" s="24"/>
      <c r="B227" s="33"/>
      <c r="D227" s="32"/>
    </row>
    <row r="228" spans="1:10" ht="17.25" customHeight="1" thickBot="1">
      <c r="A228" s="85">
        <v>10</v>
      </c>
      <c r="B228" s="266" t="s">
        <v>194</v>
      </c>
      <c r="C228" s="266"/>
      <c r="D228" s="266"/>
      <c r="E228" s="266"/>
      <c r="F228" s="266"/>
      <c r="G228" s="266"/>
      <c r="H228" s="266"/>
      <c r="I228" s="266"/>
      <c r="J228" s="267"/>
    </row>
    <row r="229" spans="1:10" ht="5.25" customHeight="1" thickBot="1">
      <c r="A229" s="24"/>
      <c r="B229" s="33"/>
    </row>
    <row r="230" spans="1:10" ht="15.75" customHeight="1">
      <c r="A230" s="268">
        <v>10.1</v>
      </c>
      <c r="B230" s="54" t="s">
        <v>195</v>
      </c>
      <c r="D230" s="43" t="s">
        <v>112</v>
      </c>
      <c r="F230" s="270">
        <f>10.9+8.9</f>
        <v>19.8</v>
      </c>
      <c r="G230" s="272" t="s">
        <v>45</v>
      </c>
      <c r="H230" s="277"/>
      <c r="J230" s="275">
        <f>H230*F230</f>
        <v>0</v>
      </c>
    </row>
    <row r="231" spans="1:10" ht="20.25" customHeight="1" thickBot="1">
      <c r="A231" s="269">
        <v>10.1</v>
      </c>
      <c r="B231" s="55" t="s">
        <v>196</v>
      </c>
      <c r="D231" s="100" t="s">
        <v>114</v>
      </c>
      <c r="F231" s="271"/>
      <c r="G231" s="272" t="s">
        <v>45</v>
      </c>
      <c r="H231" s="278"/>
      <c r="J231" s="276">
        <f>H231*F231</f>
        <v>0</v>
      </c>
    </row>
    <row r="232" spans="1:10" ht="4.1500000000000004" customHeight="1" thickBot="1">
      <c r="A232" s="24"/>
      <c r="B232" s="46"/>
      <c r="D232" s="32"/>
      <c r="H232" s="191"/>
      <c r="J232" s="75"/>
    </row>
    <row r="233" spans="1:10" ht="15.75" customHeight="1">
      <c r="A233" s="268">
        <v>10.199999999999999</v>
      </c>
      <c r="B233" s="54" t="s">
        <v>197</v>
      </c>
      <c r="D233" s="43" t="s">
        <v>112</v>
      </c>
      <c r="F233" s="270">
        <v>6</v>
      </c>
      <c r="G233" s="272" t="s">
        <v>45</v>
      </c>
      <c r="H233" s="277"/>
      <c r="J233" s="275">
        <f>H233*F233</f>
        <v>0</v>
      </c>
    </row>
    <row r="234" spans="1:10" ht="20.25" customHeight="1" thickBot="1">
      <c r="A234" s="269">
        <v>10.1</v>
      </c>
      <c r="B234" s="55" t="s">
        <v>198</v>
      </c>
      <c r="D234" s="100" t="s">
        <v>114</v>
      </c>
      <c r="F234" s="271"/>
      <c r="G234" s="272" t="s">
        <v>45</v>
      </c>
      <c r="H234" s="278"/>
      <c r="J234" s="276">
        <f>H234*F234</f>
        <v>0</v>
      </c>
    </row>
    <row r="235" spans="1:10" ht="4.1500000000000004" customHeight="1" thickBot="1">
      <c r="A235" s="24"/>
      <c r="B235" s="46"/>
      <c r="D235" s="32"/>
      <c r="H235"/>
    </row>
    <row r="236" spans="1:10" ht="16.5" customHeight="1">
      <c r="A236" s="268">
        <v>10.3</v>
      </c>
      <c r="B236" s="54" t="s">
        <v>387</v>
      </c>
      <c r="D236" s="43" t="s">
        <v>112</v>
      </c>
      <c r="F236" s="270">
        <v>3</v>
      </c>
      <c r="G236" s="272" t="s">
        <v>45</v>
      </c>
      <c r="H236" s="277"/>
      <c r="J236" s="275">
        <f>H236*F236</f>
        <v>0</v>
      </c>
    </row>
    <row r="237" spans="1:10" ht="17.45" thickBot="1">
      <c r="A237" s="269">
        <v>10.199999999999999</v>
      </c>
      <c r="B237" s="102" t="s">
        <v>398</v>
      </c>
      <c r="D237" s="100" t="s">
        <v>114</v>
      </c>
      <c r="F237" s="271"/>
      <c r="G237" s="272" t="s">
        <v>45</v>
      </c>
      <c r="H237" s="278"/>
      <c r="J237" s="276">
        <f>H237*F237</f>
        <v>0</v>
      </c>
    </row>
    <row r="238" spans="1:10" ht="4.1500000000000004" customHeight="1" thickBot="1">
      <c r="A238" s="24"/>
      <c r="B238" s="55"/>
      <c r="D238" s="32"/>
      <c r="H238"/>
    </row>
    <row r="239" spans="1:10" ht="16.5" customHeight="1">
      <c r="A239" s="268">
        <v>10.4</v>
      </c>
      <c r="B239" s="54" t="s">
        <v>201</v>
      </c>
      <c r="D239" s="43" t="s">
        <v>112</v>
      </c>
      <c r="F239" s="270">
        <v>12.9</v>
      </c>
      <c r="G239" s="272" t="s">
        <v>45</v>
      </c>
      <c r="H239" s="277"/>
      <c r="J239" s="275">
        <f>H239*F239</f>
        <v>0</v>
      </c>
    </row>
    <row r="240" spans="1:10" ht="18" customHeight="1" thickBot="1">
      <c r="A240" s="269">
        <v>10.199999999999999</v>
      </c>
      <c r="B240" s="102" t="s">
        <v>202</v>
      </c>
      <c r="D240" s="100" t="s">
        <v>114</v>
      </c>
      <c r="F240" s="271"/>
      <c r="G240" s="272" t="s">
        <v>45</v>
      </c>
      <c r="H240" s="278"/>
      <c r="J240" s="276">
        <f>H240*F240</f>
        <v>0</v>
      </c>
    </row>
    <row r="241" spans="1:10" ht="4.1500000000000004" customHeight="1" thickBot="1">
      <c r="A241" s="24"/>
      <c r="B241" s="46"/>
      <c r="D241" s="32"/>
      <c r="H241" s="191"/>
      <c r="J241" s="75"/>
    </row>
    <row r="242" spans="1:10" ht="16.5" customHeight="1">
      <c r="A242" s="268">
        <v>10.5</v>
      </c>
      <c r="B242" s="54" t="s">
        <v>203</v>
      </c>
      <c r="D242" s="43" t="s">
        <v>173</v>
      </c>
      <c r="F242" s="270">
        <v>5</v>
      </c>
      <c r="G242" s="272" t="s">
        <v>45</v>
      </c>
      <c r="H242" s="277"/>
      <c r="J242" s="275">
        <f>H242*F242</f>
        <v>0</v>
      </c>
    </row>
    <row r="243" spans="1:10" ht="18" customHeight="1" thickBot="1">
      <c r="A243" s="269">
        <v>10.199999999999999</v>
      </c>
      <c r="B243" s="102" t="s">
        <v>204</v>
      </c>
      <c r="D243" s="100" t="s">
        <v>106</v>
      </c>
      <c r="F243" s="271"/>
      <c r="G243" s="272" t="s">
        <v>45</v>
      </c>
      <c r="H243" s="278"/>
      <c r="J243" s="276">
        <f>H243*F243</f>
        <v>0</v>
      </c>
    </row>
    <row r="244" spans="1:10" ht="4.1500000000000004" customHeight="1" thickBot="1">
      <c r="A244" s="24"/>
      <c r="B244" s="46"/>
      <c r="D244" s="32"/>
      <c r="H244"/>
    </row>
    <row r="245" spans="1:10" ht="16.5" customHeight="1">
      <c r="A245" s="268">
        <v>10.6</v>
      </c>
      <c r="B245" s="54" t="s">
        <v>205</v>
      </c>
      <c r="D245" s="43" t="s">
        <v>112</v>
      </c>
      <c r="F245" s="270">
        <v>14.6</v>
      </c>
      <c r="G245" s="272" t="s">
        <v>45</v>
      </c>
      <c r="H245" s="277"/>
      <c r="J245" s="275">
        <f>H245*F245</f>
        <v>0</v>
      </c>
    </row>
    <row r="246" spans="1:10" ht="18.600000000000001" thickBot="1">
      <c r="A246" s="269">
        <v>10.199999999999999</v>
      </c>
      <c r="B246" s="102" t="s">
        <v>206</v>
      </c>
      <c r="D246" s="100" t="s">
        <v>114</v>
      </c>
      <c r="F246" s="271"/>
      <c r="G246" s="272" t="s">
        <v>45</v>
      </c>
      <c r="H246" s="278"/>
      <c r="J246" s="276">
        <f>H246*F246</f>
        <v>0</v>
      </c>
    </row>
    <row r="247" spans="1:10" ht="4.1500000000000004" customHeight="1" thickBot="1">
      <c r="A247" s="24"/>
      <c r="B247" s="46"/>
      <c r="D247" s="32"/>
      <c r="H247"/>
    </row>
    <row r="248" spans="1:10" s="75" customFormat="1" ht="18.95" customHeight="1">
      <c r="A248" s="386">
        <v>10.7</v>
      </c>
      <c r="B248" s="54" t="s">
        <v>207</v>
      </c>
      <c r="D248" s="103" t="s">
        <v>208</v>
      </c>
      <c r="F248" s="281">
        <f>F230*0.7+F239+F245*0.2+F233*0.5+F236*0.2</f>
        <v>33.28</v>
      </c>
      <c r="G248" s="283" t="s">
        <v>45</v>
      </c>
      <c r="H248" s="277"/>
      <c r="J248" s="275">
        <f>H248*F248</f>
        <v>0</v>
      </c>
    </row>
    <row r="249" spans="1:10" s="75" customFormat="1" ht="18.95" customHeight="1" thickBot="1">
      <c r="A249" s="387">
        <v>8.1</v>
      </c>
      <c r="B249" s="102" t="s">
        <v>209</v>
      </c>
      <c r="D249" s="104" t="s">
        <v>210</v>
      </c>
      <c r="F249" s="282"/>
      <c r="G249" s="283" t="s">
        <v>45</v>
      </c>
      <c r="H249" s="278"/>
      <c r="J249" s="276">
        <f>H249*F249</f>
        <v>0</v>
      </c>
    </row>
    <row r="250" spans="1:10" s="75" customFormat="1" ht="7.15" customHeight="1" thickBot="1">
      <c r="A250" s="205"/>
      <c r="B250" s="106"/>
      <c r="D250" s="107"/>
      <c r="F250" s="79"/>
      <c r="G250" s="79"/>
      <c r="H250" s="108"/>
      <c r="J250" s="109"/>
    </row>
    <row r="251" spans="1:10" ht="18" customHeight="1" thickBot="1">
      <c r="A251" s="24"/>
      <c r="B251" s="33"/>
      <c r="F251" s="255" t="s">
        <v>211</v>
      </c>
      <c r="G251" s="256"/>
      <c r="H251" s="257"/>
      <c r="J251" s="51">
        <f>SUM(J230:J249)</f>
        <v>0</v>
      </c>
    </row>
    <row r="252" spans="1:10" ht="9.9499999999999993" customHeight="1" thickBot="1">
      <c r="A252" s="24"/>
      <c r="B252" s="33"/>
      <c r="F252" s="28"/>
      <c r="G252" s="32"/>
      <c r="H252" s="32"/>
    </row>
    <row r="253" spans="1:10" ht="18" customHeight="1" thickBot="1">
      <c r="A253" s="85">
        <v>11</v>
      </c>
      <c r="B253" s="266" t="s">
        <v>212</v>
      </c>
      <c r="C253" s="266"/>
      <c r="D253" s="266"/>
      <c r="E253" s="266"/>
      <c r="F253" s="266"/>
      <c r="G253" s="266"/>
      <c r="H253" s="266"/>
      <c r="I253" s="266"/>
      <c r="J253" s="267"/>
    </row>
    <row r="254" spans="1:10" ht="4.5" customHeight="1">
      <c r="A254" s="24"/>
      <c r="B254" s="110"/>
      <c r="D254" s="32"/>
    </row>
    <row r="255" spans="1:10" ht="16.5" customHeight="1">
      <c r="B255" s="24" t="s">
        <v>213</v>
      </c>
      <c r="D255" s="32"/>
    </row>
    <row r="256" spans="1:10" ht="19.899999999999999" customHeight="1">
      <c r="B256" s="24" t="s">
        <v>214</v>
      </c>
      <c r="D256" s="32"/>
    </row>
    <row r="257" spans="1:10" ht="6.6" customHeight="1" thickBot="1">
      <c r="A257" s="24"/>
      <c r="B257" s="110"/>
      <c r="D257" s="32"/>
    </row>
    <row r="258" spans="1:10" ht="18" customHeight="1">
      <c r="A258" s="268">
        <v>11.1</v>
      </c>
      <c r="B258" s="111" t="s">
        <v>215</v>
      </c>
      <c r="D258" s="112" t="s">
        <v>44</v>
      </c>
      <c r="F258" s="270">
        <v>1</v>
      </c>
      <c r="G258" s="272" t="s">
        <v>45</v>
      </c>
      <c r="H258" s="273">
        <f>'El-works-#3-3'!F31</f>
        <v>0</v>
      </c>
      <c r="J258" s="275">
        <f>H258*F258</f>
        <v>0</v>
      </c>
    </row>
    <row r="259" spans="1:10" ht="18.75" customHeight="1" thickBot="1">
      <c r="A259" s="269">
        <v>11.1</v>
      </c>
      <c r="B259" s="113" t="s">
        <v>216</v>
      </c>
      <c r="D259" s="114" t="s">
        <v>47</v>
      </c>
      <c r="F259" s="271">
        <v>1</v>
      </c>
      <c r="G259" s="272" t="s">
        <v>45</v>
      </c>
      <c r="H259" s="274"/>
      <c r="J259" s="276">
        <f>H267*F259</f>
        <v>0</v>
      </c>
    </row>
    <row r="260" spans="1:10" ht="4.9000000000000004" customHeight="1" thickBot="1">
      <c r="A260" s="41"/>
      <c r="B260" s="72"/>
      <c r="D260" s="115"/>
      <c r="F260" s="32"/>
      <c r="G260" s="32"/>
      <c r="H260" s="74"/>
      <c r="J260" s="74"/>
    </row>
    <row r="261" spans="1:10" ht="16.5" customHeight="1" thickBot="1">
      <c r="A261" s="24"/>
      <c r="B261" s="33"/>
      <c r="D261" s="32"/>
      <c r="F261" s="255" t="s">
        <v>217</v>
      </c>
      <c r="G261" s="256"/>
      <c r="H261" s="257"/>
      <c r="J261" s="51">
        <f>J258</f>
        <v>0</v>
      </c>
    </row>
    <row r="262" spans="1:10" ht="9.9499999999999993" customHeight="1" thickBot="1">
      <c r="A262" s="24"/>
      <c r="B262" s="33"/>
      <c r="D262" s="32"/>
    </row>
    <row r="263" spans="1:10" ht="18.95" customHeight="1" thickBot="1">
      <c r="A263" s="85">
        <v>12</v>
      </c>
      <c r="B263" s="266" t="s">
        <v>218</v>
      </c>
      <c r="C263" s="266"/>
      <c r="D263" s="266"/>
      <c r="E263" s="266"/>
      <c r="F263" s="266"/>
      <c r="G263" s="266"/>
      <c r="H263" s="266"/>
      <c r="I263" s="266"/>
      <c r="J263" s="267"/>
    </row>
    <row r="264" spans="1:10" ht="6.6" customHeight="1" thickBot="1">
      <c r="A264" s="24"/>
      <c r="B264" s="33"/>
      <c r="D264" s="32"/>
    </row>
    <row r="265" spans="1:10" ht="18" customHeight="1">
      <c r="A265" s="268">
        <v>12.1</v>
      </c>
      <c r="B265" s="111" t="s">
        <v>219</v>
      </c>
      <c r="D265" s="112" t="s">
        <v>44</v>
      </c>
      <c r="F265" s="270">
        <v>1</v>
      </c>
      <c r="G265" s="272" t="s">
        <v>45</v>
      </c>
      <c r="H265" s="273">
        <f>'Water Sanitation-#3-3'!F68</f>
        <v>0</v>
      </c>
      <c r="J265" s="275">
        <f>H265*F265</f>
        <v>0</v>
      </c>
    </row>
    <row r="266" spans="1:10" ht="18" customHeight="1" thickBot="1">
      <c r="A266" s="269">
        <v>12.1</v>
      </c>
      <c r="B266" s="113" t="s">
        <v>220</v>
      </c>
      <c r="D266" s="114" t="s">
        <v>47</v>
      </c>
      <c r="F266" s="271">
        <v>1</v>
      </c>
      <c r="G266" s="272" t="s">
        <v>45</v>
      </c>
      <c r="H266" s="274"/>
      <c r="J266" s="276" t="e">
        <f>#REF!*F266</f>
        <v>#REF!</v>
      </c>
    </row>
    <row r="267" spans="1:10" ht="7.15" customHeight="1" thickBot="1">
      <c r="A267" s="41"/>
      <c r="B267" s="72"/>
      <c r="D267" s="115"/>
      <c r="F267" s="32"/>
      <c r="G267" s="32"/>
      <c r="H267" s="74"/>
      <c r="J267" s="74"/>
    </row>
    <row r="268" spans="1:10" ht="18" customHeight="1" thickBot="1">
      <c r="A268" s="24"/>
      <c r="B268" s="33"/>
      <c r="D268" s="32"/>
      <c r="F268" s="255" t="s">
        <v>221</v>
      </c>
      <c r="G268" s="256"/>
      <c r="H268" s="257"/>
      <c r="J268" s="51">
        <f>J265</f>
        <v>0</v>
      </c>
    </row>
    <row r="269" spans="1:10" ht="18" customHeight="1">
      <c r="A269" s="24"/>
      <c r="B269" s="33"/>
      <c r="F269" s="28"/>
      <c r="G269" s="32"/>
      <c r="H269" s="32"/>
    </row>
    <row r="270" spans="1:10" ht="18" customHeight="1">
      <c r="A270" s="24"/>
      <c r="B270" s="33"/>
      <c r="F270" s="28"/>
      <c r="G270" s="32"/>
      <c r="H270" s="32"/>
    </row>
    <row r="271" spans="1:10" ht="18" customHeight="1">
      <c r="A271" s="24"/>
      <c r="B271" s="33"/>
      <c r="F271" s="28"/>
      <c r="G271" s="32"/>
      <c r="H271" s="32"/>
    </row>
    <row r="272" spans="1:10" ht="18" customHeight="1">
      <c r="A272" s="24"/>
      <c r="B272" s="33"/>
      <c r="F272" s="28"/>
      <c r="G272" s="32"/>
      <c r="H272" s="32"/>
    </row>
    <row r="273" spans="1:10" ht="18" customHeight="1">
      <c r="A273" s="24"/>
      <c r="B273" s="33"/>
      <c r="F273" s="28"/>
      <c r="G273" s="32"/>
      <c r="H273" s="32"/>
    </row>
    <row r="274" spans="1:10" ht="18" customHeight="1">
      <c r="A274" s="24"/>
      <c r="B274" s="33"/>
      <c r="F274" s="28"/>
      <c r="G274" s="32"/>
      <c r="H274" s="32"/>
    </row>
    <row r="275" spans="1:10" s="116" customFormat="1" ht="24.95" customHeight="1">
      <c r="A275" s="24"/>
      <c r="B275" s="33"/>
      <c r="C275" s="2"/>
      <c r="D275" s="2"/>
      <c r="E275" s="2"/>
      <c r="F275" s="28"/>
      <c r="G275" s="32"/>
      <c r="H275" s="32"/>
      <c r="I275" s="2"/>
      <c r="J275" s="2"/>
    </row>
    <row r="276" spans="1:10" ht="17.45" thickBot="1">
      <c r="A276" s="24"/>
      <c r="B276" s="33"/>
      <c r="F276" s="28"/>
      <c r="G276" s="32"/>
      <c r="H276" s="32"/>
    </row>
    <row r="277" spans="1:10" ht="32.1" customHeight="1" thickBot="1">
      <c r="A277" s="258" t="s">
        <v>222</v>
      </c>
      <c r="B277" s="259"/>
      <c r="C277" s="259"/>
      <c r="D277" s="259"/>
      <c r="E277" s="259"/>
      <c r="F277" s="259"/>
      <c r="G277" s="259"/>
      <c r="H277" s="259"/>
      <c r="I277" s="259"/>
      <c r="J277" s="260"/>
    </row>
    <row r="278" spans="1:10" ht="32.1" customHeight="1" thickBot="1">
      <c r="A278" s="8"/>
      <c r="B278" s="8"/>
    </row>
    <row r="279" spans="1:10" ht="32.1" customHeight="1">
      <c r="A279" s="118">
        <v>1</v>
      </c>
      <c r="B279" s="199" t="s">
        <v>223</v>
      </c>
      <c r="F279" s="263" t="s">
        <v>224</v>
      </c>
      <c r="G279" s="264"/>
      <c r="H279" s="265"/>
      <c r="J279" s="119">
        <f>J40</f>
        <v>0</v>
      </c>
    </row>
    <row r="280" spans="1:10" ht="32.1" customHeight="1">
      <c r="A280" s="120">
        <v>2</v>
      </c>
      <c r="B280" s="198" t="s">
        <v>225</v>
      </c>
      <c r="F280" s="252" t="s">
        <v>226</v>
      </c>
      <c r="G280" s="253"/>
      <c r="H280" s="254"/>
      <c r="J280" s="119">
        <f>J70</f>
        <v>0</v>
      </c>
    </row>
    <row r="281" spans="1:10" ht="32.1" customHeight="1">
      <c r="A281" s="120">
        <v>3</v>
      </c>
      <c r="B281" s="204" t="s">
        <v>227</v>
      </c>
      <c r="F281" s="252" t="s">
        <v>228</v>
      </c>
      <c r="G281" s="253"/>
      <c r="H281" s="254"/>
      <c r="J281" s="119">
        <f>J85</f>
        <v>0</v>
      </c>
    </row>
    <row r="282" spans="1:10" ht="32.1" customHeight="1">
      <c r="A282" s="120">
        <v>4</v>
      </c>
      <c r="B282" s="198" t="s">
        <v>229</v>
      </c>
      <c r="F282" s="252" t="s">
        <v>230</v>
      </c>
      <c r="G282" s="253"/>
      <c r="H282" s="254"/>
      <c r="J282" s="119">
        <f>J95</f>
        <v>0</v>
      </c>
    </row>
    <row r="283" spans="1:10" ht="32.1" customHeight="1">
      <c r="A283" s="120">
        <v>5</v>
      </c>
      <c r="B283" s="198" t="s">
        <v>231</v>
      </c>
      <c r="F283" s="252" t="s">
        <v>232</v>
      </c>
      <c r="G283" s="253"/>
      <c r="H283" s="254"/>
      <c r="J283" s="119">
        <f>J129</f>
        <v>0</v>
      </c>
    </row>
    <row r="284" spans="1:10" ht="32.1" customHeight="1">
      <c r="A284" s="120">
        <v>6</v>
      </c>
      <c r="B284" s="198" t="s">
        <v>233</v>
      </c>
      <c r="F284" s="252" t="s">
        <v>234</v>
      </c>
      <c r="G284" s="253"/>
      <c r="H284" s="254"/>
      <c r="J284" s="119">
        <f>J139</f>
        <v>0</v>
      </c>
    </row>
    <row r="285" spans="1:10" ht="32.1" customHeight="1">
      <c r="A285" s="120">
        <v>7</v>
      </c>
      <c r="B285" s="198" t="s">
        <v>235</v>
      </c>
      <c r="F285" s="252" t="s">
        <v>236</v>
      </c>
      <c r="G285" s="253"/>
      <c r="H285" s="254"/>
      <c r="J285" s="119">
        <f>J161</f>
        <v>0</v>
      </c>
    </row>
    <row r="286" spans="1:10" ht="32.1" customHeight="1">
      <c r="A286" s="120">
        <v>8</v>
      </c>
      <c r="B286" s="198" t="s">
        <v>237</v>
      </c>
      <c r="F286" s="252" t="s">
        <v>238</v>
      </c>
      <c r="G286" s="253"/>
      <c r="H286" s="254"/>
      <c r="J286" s="119">
        <f>J204</f>
        <v>0</v>
      </c>
    </row>
    <row r="287" spans="1:10" ht="32.1" customHeight="1">
      <c r="A287" s="120">
        <v>9</v>
      </c>
      <c r="B287" s="198" t="s">
        <v>180</v>
      </c>
      <c r="F287" s="252" t="s">
        <v>239</v>
      </c>
      <c r="G287" s="253"/>
      <c r="H287" s="254"/>
      <c r="J287" s="119">
        <f>J226</f>
        <v>0</v>
      </c>
    </row>
    <row r="288" spans="1:10" ht="32.1" customHeight="1">
      <c r="A288" s="120">
        <v>10</v>
      </c>
      <c r="B288" s="198" t="s">
        <v>240</v>
      </c>
      <c r="F288" s="252" t="s">
        <v>241</v>
      </c>
      <c r="G288" s="253"/>
      <c r="H288" s="254"/>
      <c r="J288" s="119">
        <f>J251</f>
        <v>0</v>
      </c>
    </row>
    <row r="289" spans="1:10" ht="22.9">
      <c r="A289" s="120">
        <v>11</v>
      </c>
      <c r="B289" s="198" t="s">
        <v>242</v>
      </c>
      <c r="F289" s="252" t="s">
        <v>243</v>
      </c>
      <c r="G289" s="253"/>
      <c r="H289" s="254"/>
      <c r="J289" s="119">
        <f>J261</f>
        <v>0</v>
      </c>
    </row>
    <row r="290" spans="1:10" ht="23.45" thickBot="1">
      <c r="A290" s="121">
        <v>12</v>
      </c>
      <c r="B290" s="197" t="s">
        <v>244</v>
      </c>
      <c r="F290" s="238" t="s">
        <v>245</v>
      </c>
      <c r="G290" s="239"/>
      <c r="H290" s="240"/>
      <c r="J290" s="119">
        <f>J268</f>
        <v>0</v>
      </c>
    </row>
    <row r="291" spans="1:10" ht="13.9" thickBot="1">
      <c r="J291" s="175"/>
    </row>
    <row r="292" spans="1:10" ht="37.5" customHeight="1" thickBot="1">
      <c r="D292" s="241" t="s">
        <v>246</v>
      </c>
      <c r="E292" s="242"/>
      <c r="F292" s="242"/>
      <c r="G292" s="242"/>
      <c r="H292" s="243"/>
      <c r="J292" s="122">
        <f>ROUNDUP((J280+J281+J282+J283+J284+J285+J286+J287+J288+J289+J290+J279),2)</f>
        <v>0</v>
      </c>
    </row>
    <row r="293" spans="1:10" ht="6.6" customHeight="1" thickBot="1">
      <c r="A293" s="9"/>
      <c r="D293" s="123"/>
      <c r="E293" s="124"/>
      <c r="F293" s="124"/>
      <c r="G293" s="124"/>
      <c r="H293" s="125"/>
      <c r="J293" s="126"/>
    </row>
    <row r="294" spans="1:10" ht="67.900000000000006" customHeight="1" thickBot="1">
      <c r="A294" s="9"/>
      <c r="D294" s="244" t="s">
        <v>247</v>
      </c>
      <c r="E294" s="245"/>
      <c r="F294" s="246"/>
      <c r="G294" s="127"/>
      <c r="H294" s="128">
        <v>1.4999999999999999E-2</v>
      </c>
      <c r="J294" s="129">
        <f>J292*H294</f>
        <v>0</v>
      </c>
    </row>
    <row r="295" spans="1:10" ht="6.6" customHeight="1" thickBot="1">
      <c r="A295" s="9"/>
      <c r="D295" s="123"/>
      <c r="E295" s="124"/>
      <c r="F295" s="124"/>
      <c r="G295" s="124"/>
      <c r="H295" s="130"/>
      <c r="J295" s="176"/>
    </row>
    <row r="296" spans="1:10" ht="40.15" customHeight="1" thickBot="1">
      <c r="A296" s="9"/>
      <c r="D296" s="230" t="s">
        <v>248</v>
      </c>
      <c r="E296" s="231"/>
      <c r="F296" s="231"/>
      <c r="G296" s="231"/>
      <c r="H296" s="232"/>
      <c r="J296" s="129">
        <f>J294+J292</f>
        <v>0</v>
      </c>
    </row>
    <row r="297" spans="1:10" ht="10.15" customHeight="1" thickBot="1">
      <c r="H297" s="132"/>
      <c r="J297" s="202"/>
    </row>
    <row r="298" spans="1:10" ht="58.5" customHeight="1" thickBot="1">
      <c r="D298" s="247" t="s">
        <v>399</v>
      </c>
      <c r="E298" s="248"/>
      <c r="F298" s="248"/>
      <c r="G298" s="249"/>
      <c r="H298" s="128">
        <v>0.08</v>
      </c>
      <c r="I298" s="134"/>
      <c r="J298" s="119">
        <f>ROUNDUP((J296*H298),2)</f>
        <v>0</v>
      </c>
    </row>
    <row r="299" spans="1:10" ht="10.15" customHeight="1" thickBot="1">
      <c r="D299" s="135"/>
      <c r="E299" s="135"/>
      <c r="F299" s="135"/>
      <c r="G299" s="135"/>
      <c r="H299" s="130"/>
      <c r="I299" s="135"/>
      <c r="J299" s="203"/>
    </row>
    <row r="300" spans="1:10" ht="40.15" customHeight="1" thickBot="1">
      <c r="D300" s="230" t="s">
        <v>248</v>
      </c>
      <c r="E300" s="231"/>
      <c r="F300" s="231"/>
      <c r="G300" s="231"/>
      <c r="H300" s="232"/>
      <c r="I300" s="135"/>
      <c r="J300" s="119">
        <f>ROUNDUP((J298+J292),2)</f>
        <v>0</v>
      </c>
    </row>
    <row r="301" spans="1:10" ht="10.15" customHeight="1" thickBot="1">
      <c r="J301" s="202"/>
    </row>
    <row r="302" spans="1:10" ht="40.15" customHeight="1" thickBot="1">
      <c r="D302" s="233" t="s">
        <v>250</v>
      </c>
      <c r="E302" s="234"/>
      <c r="F302" s="234"/>
      <c r="G302" s="235"/>
      <c r="H302" s="128">
        <v>0.1</v>
      </c>
      <c r="I302" s="135"/>
      <c r="J302" s="119">
        <f>ROUNDUP((J300*H302),2)</f>
        <v>0</v>
      </c>
    </row>
    <row r="303" spans="1:10" ht="10.15" customHeight="1" thickBot="1">
      <c r="D303" s="135"/>
      <c r="E303" s="135"/>
      <c r="F303" s="135"/>
      <c r="G303" s="135"/>
      <c r="H303" s="135"/>
      <c r="I303" s="135"/>
      <c r="J303" s="203"/>
    </row>
    <row r="304" spans="1:10" ht="40.15" customHeight="1" thickBot="1">
      <c r="D304" s="230" t="s">
        <v>400</v>
      </c>
      <c r="E304" s="231"/>
      <c r="F304" s="231"/>
      <c r="G304" s="231"/>
      <c r="H304" s="232"/>
      <c r="I304" s="135"/>
      <c r="J304" s="119">
        <f>ROUNDUP((J302+J300),2)</f>
        <v>0</v>
      </c>
    </row>
    <row r="305" spans="4:10" ht="10.15" customHeight="1" thickBot="1">
      <c r="J305" s="202"/>
    </row>
    <row r="306" spans="4:10" ht="40.15" customHeight="1" thickBot="1">
      <c r="D306" s="230" t="s">
        <v>252</v>
      </c>
      <c r="E306" s="231"/>
      <c r="F306" s="231"/>
      <c r="G306" s="231"/>
      <c r="H306" s="232"/>
      <c r="I306" s="135"/>
      <c r="J306" s="119">
        <f>ROUNDUP((J304*0.18),2)</f>
        <v>0</v>
      </c>
    </row>
    <row r="307" spans="4:10" ht="8.4499999999999993" customHeight="1" thickBot="1">
      <c r="J307" s="202"/>
    </row>
    <row r="308" spans="4:10" ht="40.15" customHeight="1" thickBot="1">
      <c r="D308" s="230" t="s">
        <v>400</v>
      </c>
      <c r="E308" s="231"/>
      <c r="F308" s="231"/>
      <c r="G308" s="231"/>
      <c r="H308" s="232"/>
      <c r="I308" s="135"/>
      <c r="J308" s="119">
        <f>ROUNDUP((J306+J304),2)</f>
        <v>0</v>
      </c>
    </row>
    <row r="311" spans="4:10">
      <c r="D311" s="201"/>
      <c r="J311" s="139"/>
    </row>
    <row r="321" spans="2:4" ht="18.75" customHeight="1"/>
    <row r="322" spans="2:4" ht="20.45">
      <c r="B322" s="140"/>
      <c r="D322" s="140"/>
    </row>
    <row r="323" spans="2:4" ht="21" customHeight="1"/>
    <row r="325" spans="2:4" ht="21" customHeight="1"/>
    <row r="327" spans="2:4" ht="21" customHeight="1"/>
  </sheetData>
  <mergeCells count="363">
    <mergeCell ref="F40:H40"/>
    <mergeCell ref="B42:J42"/>
    <mergeCell ref="A44:B44"/>
    <mergeCell ref="A25:A26"/>
    <mergeCell ref="F25:F26"/>
    <mergeCell ref="G25:G26"/>
    <mergeCell ref="H25:H26"/>
    <mergeCell ref="I25:I26"/>
    <mergeCell ref="A2:J2"/>
    <mergeCell ref="A4:B4"/>
    <mergeCell ref="D4:J5"/>
    <mergeCell ref="A7:B7"/>
    <mergeCell ref="D7:J7"/>
    <mergeCell ref="A8:B8"/>
    <mergeCell ref="D8:J8"/>
    <mergeCell ref="H10:J10"/>
    <mergeCell ref="H11:J11"/>
    <mergeCell ref="B23:J23"/>
    <mergeCell ref="J25:J26"/>
    <mergeCell ref="A31:A32"/>
    <mergeCell ref="F31:F32"/>
    <mergeCell ref="G31:G32"/>
    <mergeCell ref="H31:H32"/>
    <mergeCell ref="J31:J32"/>
    <mergeCell ref="A28:A29"/>
    <mergeCell ref="F28:F29"/>
    <mergeCell ref="G28:G29"/>
    <mergeCell ref="H28:H29"/>
    <mergeCell ref="J28:J29"/>
    <mergeCell ref="A37:A38"/>
    <mergeCell ref="F37:F38"/>
    <mergeCell ref="G37:G38"/>
    <mergeCell ref="H37:H38"/>
    <mergeCell ref="J37:J38"/>
    <mergeCell ref="A34:A35"/>
    <mergeCell ref="F34:F35"/>
    <mergeCell ref="G34:G35"/>
    <mergeCell ref="H34:H35"/>
    <mergeCell ref="J34:J35"/>
    <mergeCell ref="A49:A50"/>
    <mergeCell ref="F49:F50"/>
    <mergeCell ref="G49:G50"/>
    <mergeCell ref="H49:H50"/>
    <mergeCell ref="J49:J50"/>
    <mergeCell ref="A46:A47"/>
    <mergeCell ref="F46:F47"/>
    <mergeCell ref="G46:G47"/>
    <mergeCell ref="H46:H47"/>
    <mergeCell ref="J46:J47"/>
    <mergeCell ref="A55:A56"/>
    <mergeCell ref="F55:F56"/>
    <mergeCell ref="G55:G56"/>
    <mergeCell ref="H55:H56"/>
    <mergeCell ref="J55:J56"/>
    <mergeCell ref="A52:A53"/>
    <mergeCell ref="F52:F53"/>
    <mergeCell ref="G52:G53"/>
    <mergeCell ref="H52:H53"/>
    <mergeCell ref="J52:J53"/>
    <mergeCell ref="A61:A62"/>
    <mergeCell ref="F61:F62"/>
    <mergeCell ref="G61:G62"/>
    <mergeCell ref="H61:H62"/>
    <mergeCell ref="J61:J62"/>
    <mergeCell ref="A58:A59"/>
    <mergeCell ref="F58:F59"/>
    <mergeCell ref="G58:G59"/>
    <mergeCell ref="H58:H59"/>
    <mergeCell ref="J58:J59"/>
    <mergeCell ref="A67:A68"/>
    <mergeCell ref="F67:F68"/>
    <mergeCell ref="G67:G68"/>
    <mergeCell ref="H67:H68"/>
    <mergeCell ref="J67:J68"/>
    <mergeCell ref="A64:A65"/>
    <mergeCell ref="F64:F65"/>
    <mergeCell ref="G64:G65"/>
    <mergeCell ref="H64:H65"/>
    <mergeCell ref="J64:J65"/>
    <mergeCell ref="B87:J87"/>
    <mergeCell ref="A89:A90"/>
    <mergeCell ref="F89:F90"/>
    <mergeCell ref="G89:G90"/>
    <mergeCell ref="H89:H90"/>
    <mergeCell ref="F70:H70"/>
    <mergeCell ref="B72:J72"/>
    <mergeCell ref="A74:A75"/>
    <mergeCell ref="D76:D83"/>
    <mergeCell ref="F85:H85"/>
    <mergeCell ref="J89:J90"/>
    <mergeCell ref="A102:A103"/>
    <mergeCell ref="F102:F103"/>
    <mergeCell ref="G102:G103"/>
    <mergeCell ref="H102:H103"/>
    <mergeCell ref="J102:J103"/>
    <mergeCell ref="F95:H95"/>
    <mergeCell ref="B97:J97"/>
    <mergeCell ref="A99:A100"/>
    <mergeCell ref="F99:F100"/>
    <mergeCell ref="A92:A93"/>
    <mergeCell ref="F92:F93"/>
    <mergeCell ref="G92:G93"/>
    <mergeCell ref="H92:H93"/>
    <mergeCell ref="J92:J93"/>
    <mergeCell ref="G99:G100"/>
    <mergeCell ref="H99:H100"/>
    <mergeCell ref="J99:J100"/>
    <mergeCell ref="A108:A109"/>
    <mergeCell ref="F108:F109"/>
    <mergeCell ref="G108:G109"/>
    <mergeCell ref="H108:H109"/>
    <mergeCell ref="J108:J109"/>
    <mergeCell ref="A105:A106"/>
    <mergeCell ref="F105:F106"/>
    <mergeCell ref="G105:G106"/>
    <mergeCell ref="H105:H106"/>
    <mergeCell ref="J105:J106"/>
    <mergeCell ref="A114:A115"/>
    <mergeCell ref="F114:F115"/>
    <mergeCell ref="G114:G115"/>
    <mergeCell ref="H114:H115"/>
    <mergeCell ref="J114:J115"/>
    <mergeCell ref="A111:A112"/>
    <mergeCell ref="F111:F112"/>
    <mergeCell ref="G111:G112"/>
    <mergeCell ref="H111:H112"/>
    <mergeCell ref="J111:J112"/>
    <mergeCell ref="A120:A121"/>
    <mergeCell ref="F120:F121"/>
    <mergeCell ref="G120:G121"/>
    <mergeCell ref="H120:H121"/>
    <mergeCell ref="J120:J121"/>
    <mergeCell ref="A117:A118"/>
    <mergeCell ref="F117:F118"/>
    <mergeCell ref="G117:G118"/>
    <mergeCell ref="H117:H118"/>
    <mergeCell ref="J117:J118"/>
    <mergeCell ref="A126:A127"/>
    <mergeCell ref="F126:F127"/>
    <mergeCell ref="G126:G127"/>
    <mergeCell ref="H126:H127"/>
    <mergeCell ref="J126:J127"/>
    <mergeCell ref="A123:A124"/>
    <mergeCell ref="F123:F124"/>
    <mergeCell ref="G123:G124"/>
    <mergeCell ref="H123:H124"/>
    <mergeCell ref="J123:J124"/>
    <mergeCell ref="A136:A137"/>
    <mergeCell ref="F136:F137"/>
    <mergeCell ref="G136:G137"/>
    <mergeCell ref="H136:H137"/>
    <mergeCell ref="J136:J137"/>
    <mergeCell ref="F129:H129"/>
    <mergeCell ref="B131:J131"/>
    <mergeCell ref="A133:A134"/>
    <mergeCell ref="F133:F134"/>
    <mergeCell ref="G133:G134"/>
    <mergeCell ref="H133:H134"/>
    <mergeCell ref="J133:J134"/>
    <mergeCell ref="A146:A147"/>
    <mergeCell ref="F146:F147"/>
    <mergeCell ref="G146:G147"/>
    <mergeCell ref="H146:H147"/>
    <mergeCell ref="J146:J147"/>
    <mergeCell ref="A149:A150"/>
    <mergeCell ref="F149:F150"/>
    <mergeCell ref="G149:G150"/>
    <mergeCell ref="H149:H150"/>
    <mergeCell ref="J149:J150"/>
    <mergeCell ref="F139:H139"/>
    <mergeCell ref="A143:A144"/>
    <mergeCell ref="F143:F144"/>
    <mergeCell ref="G143:G144"/>
    <mergeCell ref="H143:H144"/>
    <mergeCell ref="J143:J144"/>
    <mergeCell ref="A155:A156"/>
    <mergeCell ref="F155:F156"/>
    <mergeCell ref="G155:G156"/>
    <mergeCell ref="H155:H156"/>
    <mergeCell ref="J155:J156"/>
    <mergeCell ref="A152:A153"/>
    <mergeCell ref="F152:F153"/>
    <mergeCell ref="G152:G153"/>
    <mergeCell ref="H152:H153"/>
    <mergeCell ref="J152:J153"/>
    <mergeCell ref="F161:H161"/>
    <mergeCell ref="B163:J163"/>
    <mergeCell ref="A165:A166"/>
    <mergeCell ref="F165:F166"/>
    <mergeCell ref="G165:G166"/>
    <mergeCell ref="A158:A159"/>
    <mergeCell ref="F158:F159"/>
    <mergeCell ref="G158:G159"/>
    <mergeCell ref="H158:H159"/>
    <mergeCell ref="J158:J159"/>
    <mergeCell ref="H165:H166"/>
    <mergeCell ref="J165:J166"/>
    <mergeCell ref="A174:A175"/>
    <mergeCell ref="F174:F175"/>
    <mergeCell ref="G174:G175"/>
    <mergeCell ref="H174:H175"/>
    <mergeCell ref="J174:J175"/>
    <mergeCell ref="A171:A172"/>
    <mergeCell ref="F171:F172"/>
    <mergeCell ref="G171:G172"/>
    <mergeCell ref="A168:A169"/>
    <mergeCell ref="F168:F169"/>
    <mergeCell ref="G168:G169"/>
    <mergeCell ref="H168:H169"/>
    <mergeCell ref="J168:J169"/>
    <mergeCell ref="H171:H172"/>
    <mergeCell ref="J171:J172"/>
    <mergeCell ref="A180:A181"/>
    <mergeCell ref="F180:F181"/>
    <mergeCell ref="G180:G181"/>
    <mergeCell ref="H180:H181"/>
    <mergeCell ref="J180:J181"/>
    <mergeCell ref="A177:A178"/>
    <mergeCell ref="F177:F178"/>
    <mergeCell ref="G177:G178"/>
    <mergeCell ref="H177:H178"/>
    <mergeCell ref="J177:J178"/>
    <mergeCell ref="A186:A187"/>
    <mergeCell ref="F186:F187"/>
    <mergeCell ref="G186:G187"/>
    <mergeCell ref="H186:H187"/>
    <mergeCell ref="J186:J187"/>
    <mergeCell ref="A183:A184"/>
    <mergeCell ref="F183:F184"/>
    <mergeCell ref="G183:G184"/>
    <mergeCell ref="H183:H184"/>
    <mergeCell ref="J183:J184"/>
    <mergeCell ref="A192:A193"/>
    <mergeCell ref="F192:F193"/>
    <mergeCell ref="G192:G193"/>
    <mergeCell ref="H192:H193"/>
    <mergeCell ref="J192:J193"/>
    <mergeCell ref="A189:A190"/>
    <mergeCell ref="F189:F190"/>
    <mergeCell ref="G189:G190"/>
    <mergeCell ref="H189:H190"/>
    <mergeCell ref="J189:J190"/>
    <mergeCell ref="A198:A199"/>
    <mergeCell ref="F198:F199"/>
    <mergeCell ref="G198:G199"/>
    <mergeCell ref="H198:H199"/>
    <mergeCell ref="J198:J199"/>
    <mergeCell ref="A195:A196"/>
    <mergeCell ref="F195:F196"/>
    <mergeCell ref="G195:G196"/>
    <mergeCell ref="H195:H196"/>
    <mergeCell ref="J195:J196"/>
    <mergeCell ref="F204:H204"/>
    <mergeCell ref="B206:J206"/>
    <mergeCell ref="A208:A209"/>
    <mergeCell ref="F208:F209"/>
    <mergeCell ref="G208:G209"/>
    <mergeCell ref="H208:H209"/>
    <mergeCell ref="J208:J209"/>
    <mergeCell ref="A201:A202"/>
    <mergeCell ref="F201:F202"/>
    <mergeCell ref="G201:G202"/>
    <mergeCell ref="H201:H202"/>
    <mergeCell ref="J201:J202"/>
    <mergeCell ref="A214:A215"/>
    <mergeCell ref="F214:F215"/>
    <mergeCell ref="G214:G215"/>
    <mergeCell ref="H214:H215"/>
    <mergeCell ref="J214:J215"/>
    <mergeCell ref="A211:A212"/>
    <mergeCell ref="F226:H226"/>
    <mergeCell ref="B228:J228"/>
    <mergeCell ref="F211:F212"/>
    <mergeCell ref="G211:G212"/>
    <mergeCell ref="H211:H212"/>
    <mergeCell ref="J211:J212"/>
    <mergeCell ref="A220:A221"/>
    <mergeCell ref="F220:F221"/>
    <mergeCell ref="G220:G221"/>
    <mergeCell ref="H220:H221"/>
    <mergeCell ref="J220:J221"/>
    <mergeCell ref="A217:A218"/>
    <mergeCell ref="A223:A224"/>
    <mergeCell ref="F223:F224"/>
    <mergeCell ref="G223:G224"/>
    <mergeCell ref="H223:H224"/>
    <mergeCell ref="J223:J224"/>
    <mergeCell ref="F217:F218"/>
    <mergeCell ref="G217:G218"/>
    <mergeCell ref="H217:H218"/>
    <mergeCell ref="J217:J218"/>
    <mergeCell ref="A233:A234"/>
    <mergeCell ref="F233:F234"/>
    <mergeCell ref="G233:G234"/>
    <mergeCell ref="H233:H234"/>
    <mergeCell ref="J233:J234"/>
    <mergeCell ref="A230:A231"/>
    <mergeCell ref="F230:F231"/>
    <mergeCell ref="G230:G231"/>
    <mergeCell ref="H230:H231"/>
    <mergeCell ref="J230:J231"/>
    <mergeCell ref="A239:A240"/>
    <mergeCell ref="F239:F240"/>
    <mergeCell ref="G239:G240"/>
    <mergeCell ref="H239:H240"/>
    <mergeCell ref="J239:J240"/>
    <mergeCell ref="A236:A237"/>
    <mergeCell ref="F236:F237"/>
    <mergeCell ref="G236:G237"/>
    <mergeCell ref="H236:H237"/>
    <mergeCell ref="J236:J237"/>
    <mergeCell ref="A245:A246"/>
    <mergeCell ref="F245:F246"/>
    <mergeCell ref="G245:G246"/>
    <mergeCell ref="H245:H246"/>
    <mergeCell ref="J245:J246"/>
    <mergeCell ref="A242:A243"/>
    <mergeCell ref="F242:F243"/>
    <mergeCell ref="G242:G243"/>
    <mergeCell ref="H242:H243"/>
    <mergeCell ref="J242:J243"/>
    <mergeCell ref="F251:H251"/>
    <mergeCell ref="B253:J253"/>
    <mergeCell ref="A258:A259"/>
    <mergeCell ref="F258:F259"/>
    <mergeCell ref="G258:G259"/>
    <mergeCell ref="A248:A249"/>
    <mergeCell ref="F248:F249"/>
    <mergeCell ref="G248:G249"/>
    <mergeCell ref="H248:H249"/>
    <mergeCell ref="J248:J249"/>
    <mergeCell ref="J258:J259"/>
    <mergeCell ref="D302:G302"/>
    <mergeCell ref="D304:H304"/>
    <mergeCell ref="D306:H306"/>
    <mergeCell ref="D308:H308"/>
    <mergeCell ref="H258:H259"/>
    <mergeCell ref="F288:H288"/>
    <mergeCell ref="F289:H289"/>
    <mergeCell ref="F290:H290"/>
    <mergeCell ref="D292:H292"/>
    <mergeCell ref="F265:F266"/>
    <mergeCell ref="G265:G266"/>
    <mergeCell ref="H265:H266"/>
    <mergeCell ref="J265:J266"/>
    <mergeCell ref="D294:F294"/>
    <mergeCell ref="D296:H296"/>
    <mergeCell ref="F268:H268"/>
    <mergeCell ref="A277:J277"/>
    <mergeCell ref="F279:H279"/>
    <mergeCell ref="F280:H280"/>
    <mergeCell ref="F281:H281"/>
    <mergeCell ref="F261:H261"/>
    <mergeCell ref="B263:J263"/>
    <mergeCell ref="D298:G298"/>
    <mergeCell ref="D300:H300"/>
    <mergeCell ref="F282:H282"/>
    <mergeCell ref="F283:H283"/>
    <mergeCell ref="F284:H284"/>
    <mergeCell ref="F285:H285"/>
    <mergeCell ref="F286:H286"/>
    <mergeCell ref="F287:H287"/>
    <mergeCell ref="A265:A266"/>
  </mergeCells>
  <pageMargins left="0.25" right="0.25" top="0.75" bottom="0.75" header="0.3" footer="0.3"/>
  <pageSetup paperSize="9" scale="43"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9BA80-629E-4755-AF1F-50E3F07AA986}">
  <sheetPr>
    <tabColor rgb="FFFF0000"/>
  </sheetPr>
  <dimension ref="A1:G50"/>
  <sheetViews>
    <sheetView view="pageBreakPreview" zoomScale="60" zoomScaleNormal="100" workbookViewId="0">
      <selection activeCell="H265" sqref="H265:H266"/>
    </sheetView>
  </sheetViews>
  <sheetFormatPr defaultColWidth="9.140625" defaultRowHeight="13.15"/>
  <cols>
    <col min="1" max="1" width="5.140625" style="156" customWidth="1"/>
    <col min="2" max="2" width="72.140625" style="155" customWidth="1"/>
    <col min="3" max="3" width="11" style="156" bestFit="1" customWidth="1"/>
    <col min="4" max="4" width="13.7109375" style="141" customWidth="1"/>
    <col min="5" max="5" width="14.140625" style="141" bestFit="1" customWidth="1"/>
    <col min="6" max="6" width="15" style="141" bestFit="1" customWidth="1"/>
    <col min="7" max="7" width="0.85546875" style="141" customWidth="1"/>
    <col min="8" max="254" width="9.140625" style="141"/>
    <col min="255" max="255" width="5.140625" style="141" customWidth="1"/>
    <col min="256" max="256" width="72.140625" style="141" customWidth="1"/>
    <col min="257" max="257" width="11" style="141" bestFit="1" customWidth="1"/>
    <col min="258" max="258" width="13.7109375" style="141" customWidth="1"/>
    <col min="259" max="259" width="14.140625" style="141" bestFit="1" customWidth="1"/>
    <col min="260" max="260" width="15" style="141" bestFit="1" customWidth="1"/>
    <col min="261" max="261" width="0.85546875" style="141" customWidth="1"/>
    <col min="262" max="262" width="13.7109375" style="141" customWidth="1"/>
    <col min="263" max="263" width="13.28515625" style="141" bestFit="1" customWidth="1"/>
    <col min="264" max="510" width="9.140625" style="141"/>
    <col min="511" max="511" width="5.140625" style="141" customWidth="1"/>
    <col min="512" max="512" width="72.140625" style="141" customWidth="1"/>
    <col min="513" max="513" width="11" style="141" bestFit="1" customWidth="1"/>
    <col min="514" max="514" width="13.7109375" style="141" customWidth="1"/>
    <col min="515" max="515" width="14.140625" style="141" bestFit="1" customWidth="1"/>
    <col min="516" max="516" width="15" style="141" bestFit="1" customWidth="1"/>
    <col min="517" max="517" width="0.85546875" style="141" customWidth="1"/>
    <col min="518" max="518" width="13.7109375" style="141" customWidth="1"/>
    <col min="519" max="519" width="13.28515625" style="141" bestFit="1" customWidth="1"/>
    <col min="520" max="766" width="9.140625" style="141"/>
    <col min="767" max="767" width="5.140625" style="141" customWidth="1"/>
    <col min="768" max="768" width="72.140625" style="141" customWidth="1"/>
    <col min="769" max="769" width="11" style="141" bestFit="1" customWidth="1"/>
    <col min="770" max="770" width="13.7109375" style="141" customWidth="1"/>
    <col min="771" max="771" width="14.140625" style="141" bestFit="1" customWidth="1"/>
    <col min="772" max="772" width="15" style="141" bestFit="1" customWidth="1"/>
    <col min="773" max="773" width="0.85546875" style="141" customWidth="1"/>
    <col min="774" max="774" width="13.7109375" style="141" customWidth="1"/>
    <col min="775" max="775" width="13.28515625" style="141" bestFit="1" customWidth="1"/>
    <col min="776" max="1022" width="9.140625" style="141"/>
    <col min="1023" max="1023" width="5.140625" style="141" customWidth="1"/>
    <col min="1024" max="1024" width="72.140625" style="141" customWidth="1"/>
    <col min="1025" max="1025" width="11" style="141" bestFit="1" customWidth="1"/>
    <col min="1026" max="1026" width="13.7109375" style="141" customWidth="1"/>
    <col min="1027" max="1027" width="14.140625" style="141" bestFit="1" customWidth="1"/>
    <col min="1028" max="1028" width="15" style="141" bestFit="1" customWidth="1"/>
    <col min="1029" max="1029" width="0.85546875" style="141" customWidth="1"/>
    <col min="1030" max="1030" width="13.7109375" style="141" customWidth="1"/>
    <col min="1031" max="1031" width="13.28515625" style="141" bestFit="1" customWidth="1"/>
    <col min="1032" max="1278" width="9.140625" style="141"/>
    <col min="1279" max="1279" width="5.140625" style="141" customWidth="1"/>
    <col min="1280" max="1280" width="72.140625" style="141" customWidth="1"/>
    <col min="1281" max="1281" width="11" style="141" bestFit="1" customWidth="1"/>
    <col min="1282" max="1282" width="13.7109375" style="141" customWidth="1"/>
    <col min="1283" max="1283" width="14.140625" style="141" bestFit="1" customWidth="1"/>
    <col min="1284" max="1284" width="15" style="141" bestFit="1" customWidth="1"/>
    <col min="1285" max="1285" width="0.85546875" style="141" customWidth="1"/>
    <col min="1286" max="1286" width="13.7109375" style="141" customWidth="1"/>
    <col min="1287" max="1287" width="13.28515625" style="141" bestFit="1" customWidth="1"/>
    <col min="1288" max="1534" width="9.140625" style="141"/>
    <col min="1535" max="1535" width="5.140625" style="141" customWidth="1"/>
    <col min="1536" max="1536" width="72.140625" style="141" customWidth="1"/>
    <col min="1537" max="1537" width="11" style="141" bestFit="1" customWidth="1"/>
    <col min="1538" max="1538" width="13.7109375" style="141" customWidth="1"/>
    <col min="1539" max="1539" width="14.140625" style="141" bestFit="1" customWidth="1"/>
    <col min="1540" max="1540" width="15" style="141" bestFit="1" customWidth="1"/>
    <col min="1541" max="1541" width="0.85546875" style="141" customWidth="1"/>
    <col min="1542" max="1542" width="13.7109375" style="141" customWidth="1"/>
    <col min="1543" max="1543" width="13.28515625" style="141" bestFit="1" customWidth="1"/>
    <col min="1544" max="1790" width="9.140625" style="141"/>
    <col min="1791" max="1791" width="5.140625" style="141" customWidth="1"/>
    <col min="1792" max="1792" width="72.140625" style="141" customWidth="1"/>
    <col min="1793" max="1793" width="11" style="141" bestFit="1" customWidth="1"/>
    <col min="1794" max="1794" width="13.7109375" style="141" customWidth="1"/>
    <col min="1795" max="1795" width="14.140625" style="141" bestFit="1" customWidth="1"/>
    <col min="1796" max="1796" width="15" style="141" bestFit="1" customWidth="1"/>
    <col min="1797" max="1797" width="0.85546875" style="141" customWidth="1"/>
    <col min="1798" max="1798" width="13.7109375" style="141" customWidth="1"/>
    <col min="1799" max="1799" width="13.28515625" style="141" bestFit="1" customWidth="1"/>
    <col min="1800" max="2046" width="9.140625" style="141"/>
    <col min="2047" max="2047" width="5.140625" style="141" customWidth="1"/>
    <col min="2048" max="2048" width="72.140625" style="141" customWidth="1"/>
    <col min="2049" max="2049" width="11" style="141" bestFit="1" customWidth="1"/>
    <col min="2050" max="2050" width="13.7109375" style="141" customWidth="1"/>
    <col min="2051" max="2051" width="14.140625" style="141" bestFit="1" customWidth="1"/>
    <col min="2052" max="2052" width="15" style="141" bestFit="1" customWidth="1"/>
    <col min="2053" max="2053" width="0.85546875" style="141" customWidth="1"/>
    <col min="2054" max="2054" width="13.7109375" style="141" customWidth="1"/>
    <col min="2055" max="2055" width="13.28515625" style="141" bestFit="1" customWidth="1"/>
    <col min="2056" max="2302" width="9.140625" style="141"/>
    <col min="2303" max="2303" width="5.140625" style="141" customWidth="1"/>
    <col min="2304" max="2304" width="72.140625" style="141" customWidth="1"/>
    <col min="2305" max="2305" width="11" style="141" bestFit="1" customWidth="1"/>
    <col min="2306" max="2306" width="13.7109375" style="141" customWidth="1"/>
    <col min="2307" max="2307" width="14.140625" style="141" bestFit="1" customWidth="1"/>
    <col min="2308" max="2308" width="15" style="141" bestFit="1" customWidth="1"/>
    <col min="2309" max="2309" width="0.85546875" style="141" customWidth="1"/>
    <col min="2310" max="2310" width="13.7109375" style="141" customWidth="1"/>
    <col min="2311" max="2311" width="13.28515625" style="141" bestFit="1" customWidth="1"/>
    <col min="2312" max="2558" width="9.140625" style="141"/>
    <col min="2559" max="2559" width="5.140625" style="141" customWidth="1"/>
    <col min="2560" max="2560" width="72.140625" style="141" customWidth="1"/>
    <col min="2561" max="2561" width="11" style="141" bestFit="1" customWidth="1"/>
    <col min="2562" max="2562" width="13.7109375" style="141" customWidth="1"/>
    <col min="2563" max="2563" width="14.140625" style="141" bestFit="1" customWidth="1"/>
    <col min="2564" max="2564" width="15" style="141" bestFit="1" customWidth="1"/>
    <col min="2565" max="2565" width="0.85546875" style="141" customWidth="1"/>
    <col min="2566" max="2566" width="13.7109375" style="141" customWidth="1"/>
    <col min="2567" max="2567" width="13.28515625" style="141" bestFit="1" customWidth="1"/>
    <col min="2568" max="2814" width="9.140625" style="141"/>
    <col min="2815" max="2815" width="5.140625" style="141" customWidth="1"/>
    <col min="2816" max="2816" width="72.140625" style="141" customWidth="1"/>
    <col min="2817" max="2817" width="11" style="141" bestFit="1" customWidth="1"/>
    <col min="2818" max="2818" width="13.7109375" style="141" customWidth="1"/>
    <col min="2819" max="2819" width="14.140625" style="141" bestFit="1" customWidth="1"/>
    <col min="2820" max="2820" width="15" style="141" bestFit="1" customWidth="1"/>
    <col min="2821" max="2821" width="0.85546875" style="141" customWidth="1"/>
    <col min="2822" max="2822" width="13.7109375" style="141" customWidth="1"/>
    <col min="2823" max="2823" width="13.28515625" style="141" bestFit="1" customWidth="1"/>
    <col min="2824" max="3070" width="9.140625" style="141"/>
    <col min="3071" max="3071" width="5.140625" style="141" customWidth="1"/>
    <col min="3072" max="3072" width="72.140625" style="141" customWidth="1"/>
    <col min="3073" max="3073" width="11" style="141" bestFit="1" customWidth="1"/>
    <col min="3074" max="3074" width="13.7109375" style="141" customWidth="1"/>
    <col min="3075" max="3075" width="14.140625" style="141" bestFit="1" customWidth="1"/>
    <col min="3076" max="3076" width="15" style="141" bestFit="1" customWidth="1"/>
    <col min="3077" max="3077" width="0.85546875" style="141" customWidth="1"/>
    <col min="3078" max="3078" width="13.7109375" style="141" customWidth="1"/>
    <col min="3079" max="3079" width="13.28515625" style="141" bestFit="1" customWidth="1"/>
    <col min="3080" max="3326" width="9.140625" style="141"/>
    <col min="3327" max="3327" width="5.140625" style="141" customWidth="1"/>
    <col min="3328" max="3328" width="72.140625" style="141" customWidth="1"/>
    <col min="3329" max="3329" width="11" style="141" bestFit="1" customWidth="1"/>
    <col min="3330" max="3330" width="13.7109375" style="141" customWidth="1"/>
    <col min="3331" max="3331" width="14.140625" style="141" bestFit="1" customWidth="1"/>
    <col min="3332" max="3332" width="15" style="141" bestFit="1" customWidth="1"/>
    <col min="3333" max="3333" width="0.85546875" style="141" customWidth="1"/>
    <col min="3334" max="3334" width="13.7109375" style="141" customWidth="1"/>
    <col min="3335" max="3335" width="13.28515625" style="141" bestFit="1" customWidth="1"/>
    <col min="3336" max="3582" width="9.140625" style="141"/>
    <col min="3583" max="3583" width="5.140625" style="141" customWidth="1"/>
    <col min="3584" max="3584" width="72.140625" style="141" customWidth="1"/>
    <col min="3585" max="3585" width="11" style="141" bestFit="1" customWidth="1"/>
    <col min="3586" max="3586" width="13.7109375" style="141" customWidth="1"/>
    <col min="3587" max="3587" width="14.140625" style="141" bestFit="1" customWidth="1"/>
    <col min="3588" max="3588" width="15" style="141" bestFit="1" customWidth="1"/>
    <col min="3589" max="3589" width="0.85546875" style="141" customWidth="1"/>
    <col min="3590" max="3590" width="13.7109375" style="141" customWidth="1"/>
    <col min="3591" max="3591" width="13.28515625" style="141" bestFit="1" customWidth="1"/>
    <col min="3592" max="3838" width="9.140625" style="141"/>
    <col min="3839" max="3839" width="5.140625" style="141" customWidth="1"/>
    <col min="3840" max="3840" width="72.140625" style="141" customWidth="1"/>
    <col min="3841" max="3841" width="11" style="141" bestFit="1" customWidth="1"/>
    <col min="3842" max="3842" width="13.7109375" style="141" customWidth="1"/>
    <col min="3843" max="3843" width="14.140625" style="141" bestFit="1" customWidth="1"/>
    <col min="3844" max="3844" width="15" style="141" bestFit="1" customWidth="1"/>
    <col min="3845" max="3845" width="0.85546875" style="141" customWidth="1"/>
    <col min="3846" max="3846" width="13.7109375" style="141" customWidth="1"/>
    <col min="3847" max="3847" width="13.28515625" style="141" bestFit="1" customWidth="1"/>
    <col min="3848" max="4094" width="9.140625" style="141"/>
    <col min="4095" max="4095" width="5.140625" style="141" customWidth="1"/>
    <col min="4096" max="4096" width="72.140625" style="141" customWidth="1"/>
    <col min="4097" max="4097" width="11" style="141" bestFit="1" customWidth="1"/>
    <col min="4098" max="4098" width="13.7109375" style="141" customWidth="1"/>
    <col min="4099" max="4099" width="14.140625" style="141" bestFit="1" customWidth="1"/>
    <col min="4100" max="4100" width="15" style="141" bestFit="1" customWidth="1"/>
    <col min="4101" max="4101" width="0.85546875" style="141" customWidth="1"/>
    <col min="4102" max="4102" width="13.7109375" style="141" customWidth="1"/>
    <col min="4103" max="4103" width="13.28515625" style="141" bestFit="1" customWidth="1"/>
    <col min="4104" max="4350" width="9.140625" style="141"/>
    <col min="4351" max="4351" width="5.140625" style="141" customWidth="1"/>
    <col min="4352" max="4352" width="72.140625" style="141" customWidth="1"/>
    <col min="4353" max="4353" width="11" style="141" bestFit="1" customWidth="1"/>
    <col min="4354" max="4354" width="13.7109375" style="141" customWidth="1"/>
    <col min="4355" max="4355" width="14.140625" style="141" bestFit="1" customWidth="1"/>
    <col min="4356" max="4356" width="15" style="141" bestFit="1" customWidth="1"/>
    <col min="4357" max="4357" width="0.85546875" style="141" customWidth="1"/>
    <col min="4358" max="4358" width="13.7109375" style="141" customWidth="1"/>
    <col min="4359" max="4359" width="13.28515625" style="141" bestFit="1" customWidth="1"/>
    <col min="4360" max="4606" width="9.140625" style="141"/>
    <col min="4607" max="4607" width="5.140625" style="141" customWidth="1"/>
    <col min="4608" max="4608" width="72.140625" style="141" customWidth="1"/>
    <col min="4609" max="4609" width="11" style="141" bestFit="1" customWidth="1"/>
    <col min="4610" max="4610" width="13.7109375" style="141" customWidth="1"/>
    <col min="4611" max="4611" width="14.140625" style="141" bestFit="1" customWidth="1"/>
    <col min="4612" max="4612" width="15" style="141" bestFit="1" customWidth="1"/>
    <col min="4613" max="4613" width="0.85546875" style="141" customWidth="1"/>
    <col min="4614" max="4614" width="13.7109375" style="141" customWidth="1"/>
    <col min="4615" max="4615" width="13.28515625" style="141" bestFit="1" customWidth="1"/>
    <col min="4616" max="4862" width="9.140625" style="141"/>
    <col min="4863" max="4863" width="5.140625" style="141" customWidth="1"/>
    <col min="4864" max="4864" width="72.140625" style="141" customWidth="1"/>
    <col min="4865" max="4865" width="11" style="141" bestFit="1" customWidth="1"/>
    <col min="4866" max="4866" width="13.7109375" style="141" customWidth="1"/>
    <col min="4867" max="4867" width="14.140625" style="141" bestFit="1" customWidth="1"/>
    <col min="4868" max="4868" width="15" style="141" bestFit="1" customWidth="1"/>
    <col min="4869" max="4869" width="0.85546875" style="141" customWidth="1"/>
    <col min="4870" max="4870" width="13.7109375" style="141" customWidth="1"/>
    <col min="4871" max="4871" width="13.28515625" style="141" bestFit="1" customWidth="1"/>
    <col min="4872" max="5118" width="9.140625" style="141"/>
    <col min="5119" max="5119" width="5.140625" style="141" customWidth="1"/>
    <col min="5120" max="5120" width="72.140625" style="141" customWidth="1"/>
    <col min="5121" max="5121" width="11" style="141" bestFit="1" customWidth="1"/>
    <col min="5122" max="5122" width="13.7109375" style="141" customWidth="1"/>
    <col min="5123" max="5123" width="14.140625" style="141" bestFit="1" customWidth="1"/>
    <col min="5124" max="5124" width="15" style="141" bestFit="1" customWidth="1"/>
    <col min="5125" max="5125" width="0.85546875" style="141" customWidth="1"/>
    <col min="5126" max="5126" width="13.7109375" style="141" customWidth="1"/>
    <col min="5127" max="5127" width="13.28515625" style="141" bestFit="1" customWidth="1"/>
    <col min="5128" max="5374" width="9.140625" style="141"/>
    <col min="5375" max="5375" width="5.140625" style="141" customWidth="1"/>
    <col min="5376" max="5376" width="72.140625" style="141" customWidth="1"/>
    <col min="5377" max="5377" width="11" style="141" bestFit="1" customWidth="1"/>
    <col min="5378" max="5378" width="13.7109375" style="141" customWidth="1"/>
    <col min="5379" max="5379" width="14.140625" style="141" bestFit="1" customWidth="1"/>
    <col min="5380" max="5380" width="15" style="141" bestFit="1" customWidth="1"/>
    <col min="5381" max="5381" width="0.85546875" style="141" customWidth="1"/>
    <col min="5382" max="5382" width="13.7109375" style="141" customWidth="1"/>
    <col min="5383" max="5383" width="13.28515625" style="141" bestFit="1" customWidth="1"/>
    <col min="5384" max="5630" width="9.140625" style="141"/>
    <col min="5631" max="5631" width="5.140625" style="141" customWidth="1"/>
    <col min="5632" max="5632" width="72.140625" style="141" customWidth="1"/>
    <col min="5633" max="5633" width="11" style="141" bestFit="1" customWidth="1"/>
    <col min="5634" max="5634" width="13.7109375" style="141" customWidth="1"/>
    <col min="5635" max="5635" width="14.140625" style="141" bestFit="1" customWidth="1"/>
    <col min="5636" max="5636" width="15" style="141" bestFit="1" customWidth="1"/>
    <col min="5637" max="5637" width="0.85546875" style="141" customWidth="1"/>
    <col min="5638" max="5638" width="13.7109375" style="141" customWidth="1"/>
    <col min="5639" max="5639" width="13.28515625" style="141" bestFit="1" customWidth="1"/>
    <col min="5640" max="5886" width="9.140625" style="141"/>
    <col min="5887" max="5887" width="5.140625" style="141" customWidth="1"/>
    <col min="5888" max="5888" width="72.140625" style="141" customWidth="1"/>
    <col min="5889" max="5889" width="11" style="141" bestFit="1" customWidth="1"/>
    <col min="5890" max="5890" width="13.7109375" style="141" customWidth="1"/>
    <col min="5891" max="5891" width="14.140625" style="141" bestFit="1" customWidth="1"/>
    <col min="5892" max="5892" width="15" style="141" bestFit="1" customWidth="1"/>
    <col min="5893" max="5893" width="0.85546875" style="141" customWidth="1"/>
    <col min="5894" max="5894" width="13.7109375" style="141" customWidth="1"/>
    <col min="5895" max="5895" width="13.28515625" style="141" bestFit="1" customWidth="1"/>
    <col min="5896" max="6142" width="9.140625" style="141"/>
    <col min="6143" max="6143" width="5.140625" style="141" customWidth="1"/>
    <col min="6144" max="6144" width="72.140625" style="141" customWidth="1"/>
    <col min="6145" max="6145" width="11" style="141" bestFit="1" customWidth="1"/>
    <col min="6146" max="6146" width="13.7109375" style="141" customWidth="1"/>
    <col min="6147" max="6147" width="14.140625" style="141" bestFit="1" customWidth="1"/>
    <col min="6148" max="6148" width="15" style="141" bestFit="1" customWidth="1"/>
    <col min="6149" max="6149" width="0.85546875" style="141" customWidth="1"/>
    <col min="6150" max="6150" width="13.7109375" style="141" customWidth="1"/>
    <col min="6151" max="6151" width="13.28515625" style="141" bestFit="1" customWidth="1"/>
    <col min="6152" max="6398" width="9.140625" style="141"/>
    <col min="6399" max="6399" width="5.140625" style="141" customWidth="1"/>
    <col min="6400" max="6400" width="72.140625" style="141" customWidth="1"/>
    <col min="6401" max="6401" width="11" style="141" bestFit="1" customWidth="1"/>
    <col min="6402" max="6402" width="13.7109375" style="141" customWidth="1"/>
    <col min="6403" max="6403" width="14.140625" style="141" bestFit="1" customWidth="1"/>
    <col min="6404" max="6404" width="15" style="141" bestFit="1" customWidth="1"/>
    <col min="6405" max="6405" width="0.85546875" style="141" customWidth="1"/>
    <col min="6406" max="6406" width="13.7109375" style="141" customWidth="1"/>
    <col min="6407" max="6407" width="13.28515625" style="141" bestFit="1" customWidth="1"/>
    <col min="6408" max="6654" width="9.140625" style="141"/>
    <col min="6655" max="6655" width="5.140625" style="141" customWidth="1"/>
    <col min="6656" max="6656" width="72.140625" style="141" customWidth="1"/>
    <col min="6657" max="6657" width="11" style="141" bestFit="1" customWidth="1"/>
    <col min="6658" max="6658" width="13.7109375" style="141" customWidth="1"/>
    <col min="6659" max="6659" width="14.140625" style="141" bestFit="1" customWidth="1"/>
    <col min="6660" max="6660" width="15" style="141" bestFit="1" customWidth="1"/>
    <col min="6661" max="6661" width="0.85546875" style="141" customWidth="1"/>
    <col min="6662" max="6662" width="13.7109375" style="141" customWidth="1"/>
    <col min="6663" max="6663" width="13.28515625" style="141" bestFit="1" customWidth="1"/>
    <col min="6664" max="6910" width="9.140625" style="141"/>
    <col min="6911" max="6911" width="5.140625" style="141" customWidth="1"/>
    <col min="6912" max="6912" width="72.140625" style="141" customWidth="1"/>
    <col min="6913" max="6913" width="11" style="141" bestFit="1" customWidth="1"/>
    <col min="6914" max="6914" width="13.7109375" style="141" customWidth="1"/>
    <col min="6915" max="6915" width="14.140625" style="141" bestFit="1" customWidth="1"/>
    <col min="6916" max="6916" width="15" style="141" bestFit="1" customWidth="1"/>
    <col min="6917" max="6917" width="0.85546875" style="141" customWidth="1"/>
    <col min="6918" max="6918" width="13.7109375" style="141" customWidth="1"/>
    <col min="6919" max="6919" width="13.28515625" style="141" bestFit="1" customWidth="1"/>
    <col min="6920" max="7166" width="9.140625" style="141"/>
    <col min="7167" max="7167" width="5.140625" style="141" customWidth="1"/>
    <col min="7168" max="7168" width="72.140625" style="141" customWidth="1"/>
    <col min="7169" max="7169" width="11" style="141" bestFit="1" customWidth="1"/>
    <col min="7170" max="7170" width="13.7109375" style="141" customWidth="1"/>
    <col min="7171" max="7171" width="14.140625" style="141" bestFit="1" customWidth="1"/>
    <col min="7172" max="7172" width="15" style="141" bestFit="1" customWidth="1"/>
    <col min="7173" max="7173" width="0.85546875" style="141" customWidth="1"/>
    <col min="7174" max="7174" width="13.7109375" style="141" customWidth="1"/>
    <col min="7175" max="7175" width="13.28515625" style="141" bestFit="1" customWidth="1"/>
    <col min="7176" max="7422" width="9.140625" style="141"/>
    <col min="7423" max="7423" width="5.140625" style="141" customWidth="1"/>
    <col min="7424" max="7424" width="72.140625" style="141" customWidth="1"/>
    <col min="7425" max="7425" width="11" style="141" bestFit="1" customWidth="1"/>
    <col min="7426" max="7426" width="13.7109375" style="141" customWidth="1"/>
    <col min="7427" max="7427" width="14.140625" style="141" bestFit="1" customWidth="1"/>
    <col min="7428" max="7428" width="15" style="141" bestFit="1" customWidth="1"/>
    <col min="7429" max="7429" width="0.85546875" style="141" customWidth="1"/>
    <col min="7430" max="7430" width="13.7109375" style="141" customWidth="1"/>
    <col min="7431" max="7431" width="13.28515625" style="141" bestFit="1" customWidth="1"/>
    <col min="7432" max="7678" width="9.140625" style="141"/>
    <col min="7679" max="7679" width="5.140625" style="141" customWidth="1"/>
    <col min="7680" max="7680" width="72.140625" style="141" customWidth="1"/>
    <col min="7681" max="7681" width="11" style="141" bestFit="1" customWidth="1"/>
    <col min="7682" max="7682" width="13.7109375" style="141" customWidth="1"/>
    <col min="7683" max="7683" width="14.140625" style="141" bestFit="1" customWidth="1"/>
    <col min="7684" max="7684" width="15" style="141" bestFit="1" customWidth="1"/>
    <col min="7685" max="7685" width="0.85546875" style="141" customWidth="1"/>
    <col min="7686" max="7686" width="13.7109375" style="141" customWidth="1"/>
    <col min="7687" max="7687" width="13.28515625" style="141" bestFit="1" customWidth="1"/>
    <col min="7688" max="7934" width="9.140625" style="141"/>
    <col min="7935" max="7935" width="5.140625" style="141" customWidth="1"/>
    <col min="7936" max="7936" width="72.140625" style="141" customWidth="1"/>
    <col min="7937" max="7937" width="11" style="141" bestFit="1" customWidth="1"/>
    <col min="7938" max="7938" width="13.7109375" style="141" customWidth="1"/>
    <col min="7939" max="7939" width="14.140625" style="141" bestFit="1" customWidth="1"/>
    <col min="7940" max="7940" width="15" style="141" bestFit="1" customWidth="1"/>
    <col min="7941" max="7941" width="0.85546875" style="141" customWidth="1"/>
    <col min="7942" max="7942" width="13.7109375" style="141" customWidth="1"/>
    <col min="7943" max="7943" width="13.28515625" style="141" bestFit="1" customWidth="1"/>
    <col min="7944" max="8190" width="9.140625" style="141"/>
    <col min="8191" max="8191" width="5.140625" style="141" customWidth="1"/>
    <col min="8192" max="8192" width="72.140625" style="141" customWidth="1"/>
    <col min="8193" max="8193" width="11" style="141" bestFit="1" customWidth="1"/>
    <col min="8194" max="8194" width="13.7109375" style="141" customWidth="1"/>
    <col min="8195" max="8195" width="14.140625" style="141" bestFit="1" customWidth="1"/>
    <col min="8196" max="8196" width="15" style="141" bestFit="1" customWidth="1"/>
    <col min="8197" max="8197" width="0.85546875" style="141" customWidth="1"/>
    <col min="8198" max="8198" width="13.7109375" style="141" customWidth="1"/>
    <col min="8199" max="8199" width="13.28515625" style="141" bestFit="1" customWidth="1"/>
    <col min="8200" max="8446" width="9.140625" style="141"/>
    <col min="8447" max="8447" width="5.140625" style="141" customWidth="1"/>
    <col min="8448" max="8448" width="72.140625" style="141" customWidth="1"/>
    <col min="8449" max="8449" width="11" style="141" bestFit="1" customWidth="1"/>
    <col min="8450" max="8450" width="13.7109375" style="141" customWidth="1"/>
    <col min="8451" max="8451" width="14.140625" style="141" bestFit="1" customWidth="1"/>
    <col min="8452" max="8452" width="15" style="141" bestFit="1" customWidth="1"/>
    <col min="8453" max="8453" width="0.85546875" style="141" customWidth="1"/>
    <col min="8454" max="8454" width="13.7109375" style="141" customWidth="1"/>
    <col min="8455" max="8455" width="13.28515625" style="141" bestFit="1" customWidth="1"/>
    <col min="8456" max="8702" width="9.140625" style="141"/>
    <col min="8703" max="8703" width="5.140625" style="141" customWidth="1"/>
    <col min="8704" max="8704" width="72.140625" style="141" customWidth="1"/>
    <col min="8705" max="8705" width="11" style="141" bestFit="1" customWidth="1"/>
    <col min="8706" max="8706" width="13.7109375" style="141" customWidth="1"/>
    <col min="8707" max="8707" width="14.140625" style="141" bestFit="1" customWidth="1"/>
    <col min="8708" max="8708" width="15" style="141" bestFit="1" customWidth="1"/>
    <col min="8709" max="8709" width="0.85546875" style="141" customWidth="1"/>
    <col min="8710" max="8710" width="13.7109375" style="141" customWidth="1"/>
    <col min="8711" max="8711" width="13.28515625" style="141" bestFit="1" customWidth="1"/>
    <col min="8712" max="8958" width="9.140625" style="141"/>
    <col min="8959" max="8959" width="5.140625" style="141" customWidth="1"/>
    <col min="8960" max="8960" width="72.140625" style="141" customWidth="1"/>
    <col min="8961" max="8961" width="11" style="141" bestFit="1" customWidth="1"/>
    <col min="8962" max="8962" width="13.7109375" style="141" customWidth="1"/>
    <col min="8963" max="8963" width="14.140625" style="141" bestFit="1" customWidth="1"/>
    <col min="8964" max="8964" width="15" style="141" bestFit="1" customWidth="1"/>
    <col min="8965" max="8965" width="0.85546875" style="141" customWidth="1"/>
    <col min="8966" max="8966" width="13.7109375" style="141" customWidth="1"/>
    <col min="8967" max="8967" width="13.28515625" style="141" bestFit="1" customWidth="1"/>
    <col min="8968" max="9214" width="9.140625" style="141"/>
    <col min="9215" max="9215" width="5.140625" style="141" customWidth="1"/>
    <col min="9216" max="9216" width="72.140625" style="141" customWidth="1"/>
    <col min="9217" max="9217" width="11" style="141" bestFit="1" customWidth="1"/>
    <col min="9218" max="9218" width="13.7109375" style="141" customWidth="1"/>
    <col min="9219" max="9219" width="14.140625" style="141" bestFit="1" customWidth="1"/>
    <col min="9220" max="9220" width="15" style="141" bestFit="1" customWidth="1"/>
    <col min="9221" max="9221" width="0.85546875" style="141" customWidth="1"/>
    <col min="9222" max="9222" width="13.7109375" style="141" customWidth="1"/>
    <col min="9223" max="9223" width="13.28515625" style="141" bestFit="1" customWidth="1"/>
    <col min="9224" max="9470" width="9.140625" style="141"/>
    <col min="9471" max="9471" width="5.140625" style="141" customWidth="1"/>
    <col min="9472" max="9472" width="72.140625" style="141" customWidth="1"/>
    <col min="9473" max="9473" width="11" style="141" bestFit="1" customWidth="1"/>
    <col min="9474" max="9474" width="13.7109375" style="141" customWidth="1"/>
    <col min="9475" max="9475" width="14.140625" style="141" bestFit="1" customWidth="1"/>
    <col min="9476" max="9476" width="15" style="141" bestFit="1" customWidth="1"/>
    <col min="9477" max="9477" width="0.85546875" style="141" customWidth="1"/>
    <col min="9478" max="9478" width="13.7109375" style="141" customWidth="1"/>
    <col min="9479" max="9479" width="13.28515625" style="141" bestFit="1" customWidth="1"/>
    <col min="9480" max="9726" width="9.140625" style="141"/>
    <col min="9727" max="9727" width="5.140625" style="141" customWidth="1"/>
    <col min="9728" max="9728" width="72.140625" style="141" customWidth="1"/>
    <col min="9729" max="9729" width="11" style="141" bestFit="1" customWidth="1"/>
    <col min="9730" max="9730" width="13.7109375" style="141" customWidth="1"/>
    <col min="9731" max="9731" width="14.140625" style="141" bestFit="1" customWidth="1"/>
    <col min="9732" max="9732" width="15" style="141" bestFit="1" customWidth="1"/>
    <col min="9733" max="9733" width="0.85546875" style="141" customWidth="1"/>
    <col min="9734" max="9734" width="13.7109375" style="141" customWidth="1"/>
    <col min="9735" max="9735" width="13.28515625" style="141" bestFit="1" customWidth="1"/>
    <col min="9736" max="9982" width="9.140625" style="141"/>
    <col min="9983" max="9983" width="5.140625" style="141" customWidth="1"/>
    <col min="9984" max="9984" width="72.140625" style="141" customWidth="1"/>
    <col min="9985" max="9985" width="11" style="141" bestFit="1" customWidth="1"/>
    <col min="9986" max="9986" width="13.7109375" style="141" customWidth="1"/>
    <col min="9987" max="9987" width="14.140625" style="141" bestFit="1" customWidth="1"/>
    <col min="9988" max="9988" width="15" style="141" bestFit="1" customWidth="1"/>
    <col min="9989" max="9989" width="0.85546875" style="141" customWidth="1"/>
    <col min="9990" max="9990" width="13.7109375" style="141" customWidth="1"/>
    <col min="9991" max="9991" width="13.28515625" style="141" bestFit="1" customWidth="1"/>
    <col min="9992" max="10238" width="9.140625" style="141"/>
    <col min="10239" max="10239" width="5.140625" style="141" customWidth="1"/>
    <col min="10240" max="10240" width="72.140625" style="141" customWidth="1"/>
    <col min="10241" max="10241" width="11" style="141" bestFit="1" customWidth="1"/>
    <col min="10242" max="10242" width="13.7109375" style="141" customWidth="1"/>
    <col min="10243" max="10243" width="14.140625" style="141" bestFit="1" customWidth="1"/>
    <col min="10244" max="10244" width="15" style="141" bestFit="1" customWidth="1"/>
    <col min="10245" max="10245" width="0.85546875" style="141" customWidth="1"/>
    <col min="10246" max="10246" width="13.7109375" style="141" customWidth="1"/>
    <col min="10247" max="10247" width="13.28515625" style="141" bestFit="1" customWidth="1"/>
    <col min="10248" max="10494" width="9.140625" style="141"/>
    <col min="10495" max="10495" width="5.140625" style="141" customWidth="1"/>
    <col min="10496" max="10496" width="72.140625" style="141" customWidth="1"/>
    <col min="10497" max="10497" width="11" style="141" bestFit="1" customWidth="1"/>
    <col min="10498" max="10498" width="13.7109375" style="141" customWidth="1"/>
    <col min="10499" max="10499" width="14.140625" style="141" bestFit="1" customWidth="1"/>
    <col min="10500" max="10500" width="15" style="141" bestFit="1" customWidth="1"/>
    <col min="10501" max="10501" width="0.85546875" style="141" customWidth="1"/>
    <col min="10502" max="10502" width="13.7109375" style="141" customWidth="1"/>
    <col min="10503" max="10503" width="13.28515625" style="141" bestFit="1" customWidth="1"/>
    <col min="10504" max="10750" width="9.140625" style="141"/>
    <col min="10751" max="10751" width="5.140625" style="141" customWidth="1"/>
    <col min="10752" max="10752" width="72.140625" style="141" customWidth="1"/>
    <col min="10753" max="10753" width="11" style="141" bestFit="1" customWidth="1"/>
    <col min="10754" max="10754" width="13.7109375" style="141" customWidth="1"/>
    <col min="10755" max="10755" width="14.140625" style="141" bestFit="1" customWidth="1"/>
    <col min="10756" max="10756" width="15" style="141" bestFit="1" customWidth="1"/>
    <col min="10757" max="10757" width="0.85546875" style="141" customWidth="1"/>
    <col min="10758" max="10758" width="13.7109375" style="141" customWidth="1"/>
    <col min="10759" max="10759" width="13.28515625" style="141" bestFit="1" customWidth="1"/>
    <col min="10760" max="11006" width="9.140625" style="141"/>
    <col min="11007" max="11007" width="5.140625" style="141" customWidth="1"/>
    <col min="11008" max="11008" width="72.140625" style="141" customWidth="1"/>
    <col min="11009" max="11009" width="11" style="141" bestFit="1" customWidth="1"/>
    <col min="11010" max="11010" width="13.7109375" style="141" customWidth="1"/>
    <col min="11011" max="11011" width="14.140625" style="141" bestFit="1" customWidth="1"/>
    <col min="11012" max="11012" width="15" style="141" bestFit="1" customWidth="1"/>
    <col min="11013" max="11013" width="0.85546875" style="141" customWidth="1"/>
    <col min="11014" max="11014" width="13.7109375" style="141" customWidth="1"/>
    <col min="11015" max="11015" width="13.28515625" style="141" bestFit="1" customWidth="1"/>
    <col min="11016" max="11262" width="9.140625" style="141"/>
    <col min="11263" max="11263" width="5.140625" style="141" customWidth="1"/>
    <col min="11264" max="11264" width="72.140625" style="141" customWidth="1"/>
    <col min="11265" max="11265" width="11" style="141" bestFit="1" customWidth="1"/>
    <col min="11266" max="11266" width="13.7109375" style="141" customWidth="1"/>
    <col min="11267" max="11267" width="14.140625" style="141" bestFit="1" customWidth="1"/>
    <col min="11268" max="11268" width="15" style="141" bestFit="1" customWidth="1"/>
    <col min="11269" max="11269" width="0.85546875" style="141" customWidth="1"/>
    <col min="11270" max="11270" width="13.7109375" style="141" customWidth="1"/>
    <col min="11271" max="11271" width="13.28515625" style="141" bestFit="1" customWidth="1"/>
    <col min="11272" max="11518" width="9.140625" style="141"/>
    <col min="11519" max="11519" width="5.140625" style="141" customWidth="1"/>
    <col min="11520" max="11520" width="72.140625" style="141" customWidth="1"/>
    <col min="11521" max="11521" width="11" style="141" bestFit="1" customWidth="1"/>
    <col min="11522" max="11522" width="13.7109375" style="141" customWidth="1"/>
    <col min="11523" max="11523" width="14.140625" style="141" bestFit="1" customWidth="1"/>
    <col min="11524" max="11524" width="15" style="141" bestFit="1" customWidth="1"/>
    <col min="11525" max="11525" width="0.85546875" style="141" customWidth="1"/>
    <col min="11526" max="11526" width="13.7109375" style="141" customWidth="1"/>
    <col min="11527" max="11527" width="13.28515625" style="141" bestFit="1" customWidth="1"/>
    <col min="11528" max="11774" width="9.140625" style="141"/>
    <col min="11775" max="11775" width="5.140625" style="141" customWidth="1"/>
    <col min="11776" max="11776" width="72.140625" style="141" customWidth="1"/>
    <col min="11777" max="11777" width="11" style="141" bestFit="1" customWidth="1"/>
    <col min="11778" max="11778" width="13.7109375" style="141" customWidth="1"/>
    <col min="11779" max="11779" width="14.140625" style="141" bestFit="1" customWidth="1"/>
    <col min="11780" max="11780" width="15" style="141" bestFit="1" customWidth="1"/>
    <col min="11781" max="11781" width="0.85546875" style="141" customWidth="1"/>
    <col min="11782" max="11782" width="13.7109375" style="141" customWidth="1"/>
    <col min="11783" max="11783" width="13.28515625" style="141" bestFit="1" customWidth="1"/>
    <col min="11784" max="12030" width="9.140625" style="141"/>
    <col min="12031" max="12031" width="5.140625" style="141" customWidth="1"/>
    <col min="12032" max="12032" width="72.140625" style="141" customWidth="1"/>
    <col min="12033" max="12033" width="11" style="141" bestFit="1" customWidth="1"/>
    <col min="12034" max="12034" width="13.7109375" style="141" customWidth="1"/>
    <col min="12035" max="12035" width="14.140625" style="141" bestFit="1" customWidth="1"/>
    <col min="12036" max="12036" width="15" style="141" bestFit="1" customWidth="1"/>
    <col min="12037" max="12037" width="0.85546875" style="141" customWidth="1"/>
    <col min="12038" max="12038" width="13.7109375" style="141" customWidth="1"/>
    <col min="12039" max="12039" width="13.28515625" style="141" bestFit="1" customWidth="1"/>
    <col min="12040" max="12286" width="9.140625" style="141"/>
    <col min="12287" max="12287" width="5.140625" style="141" customWidth="1"/>
    <col min="12288" max="12288" width="72.140625" style="141" customWidth="1"/>
    <col min="12289" max="12289" width="11" style="141" bestFit="1" customWidth="1"/>
    <col min="12290" max="12290" width="13.7109375" style="141" customWidth="1"/>
    <col min="12291" max="12291" width="14.140625" style="141" bestFit="1" customWidth="1"/>
    <col min="12292" max="12292" width="15" style="141" bestFit="1" customWidth="1"/>
    <col min="12293" max="12293" width="0.85546875" style="141" customWidth="1"/>
    <col min="12294" max="12294" width="13.7109375" style="141" customWidth="1"/>
    <col min="12295" max="12295" width="13.28515625" style="141" bestFit="1" customWidth="1"/>
    <col min="12296" max="12542" width="9.140625" style="141"/>
    <col min="12543" max="12543" width="5.140625" style="141" customWidth="1"/>
    <col min="12544" max="12544" width="72.140625" style="141" customWidth="1"/>
    <col min="12545" max="12545" width="11" style="141" bestFit="1" customWidth="1"/>
    <col min="12546" max="12546" width="13.7109375" style="141" customWidth="1"/>
    <col min="12547" max="12547" width="14.140625" style="141" bestFit="1" customWidth="1"/>
    <col min="12548" max="12548" width="15" style="141" bestFit="1" customWidth="1"/>
    <col min="12549" max="12549" width="0.85546875" style="141" customWidth="1"/>
    <col min="12550" max="12550" width="13.7109375" style="141" customWidth="1"/>
    <col min="12551" max="12551" width="13.28515625" style="141" bestFit="1" customWidth="1"/>
    <col min="12552" max="12798" width="9.140625" style="141"/>
    <col min="12799" max="12799" width="5.140625" style="141" customWidth="1"/>
    <col min="12800" max="12800" width="72.140625" style="141" customWidth="1"/>
    <col min="12801" max="12801" width="11" style="141" bestFit="1" customWidth="1"/>
    <col min="12802" max="12802" width="13.7109375" style="141" customWidth="1"/>
    <col min="12803" max="12803" width="14.140625" style="141" bestFit="1" customWidth="1"/>
    <col min="12804" max="12804" width="15" style="141" bestFit="1" customWidth="1"/>
    <col min="12805" max="12805" width="0.85546875" style="141" customWidth="1"/>
    <col min="12806" max="12806" width="13.7109375" style="141" customWidth="1"/>
    <col min="12807" max="12807" width="13.28515625" style="141" bestFit="1" customWidth="1"/>
    <col min="12808" max="13054" width="9.140625" style="141"/>
    <col min="13055" max="13055" width="5.140625" style="141" customWidth="1"/>
    <col min="13056" max="13056" width="72.140625" style="141" customWidth="1"/>
    <col min="13057" max="13057" width="11" style="141" bestFit="1" customWidth="1"/>
    <col min="13058" max="13058" width="13.7109375" style="141" customWidth="1"/>
    <col min="13059" max="13059" width="14.140625" style="141" bestFit="1" customWidth="1"/>
    <col min="13060" max="13060" width="15" style="141" bestFit="1" customWidth="1"/>
    <col min="13061" max="13061" width="0.85546875" style="141" customWidth="1"/>
    <col min="13062" max="13062" width="13.7109375" style="141" customWidth="1"/>
    <col min="13063" max="13063" width="13.28515625" style="141" bestFit="1" customWidth="1"/>
    <col min="13064" max="13310" width="9.140625" style="141"/>
    <col min="13311" max="13311" width="5.140625" style="141" customWidth="1"/>
    <col min="13312" max="13312" width="72.140625" style="141" customWidth="1"/>
    <col min="13313" max="13313" width="11" style="141" bestFit="1" customWidth="1"/>
    <col min="13314" max="13314" width="13.7109375" style="141" customWidth="1"/>
    <col min="13315" max="13315" width="14.140625" style="141" bestFit="1" customWidth="1"/>
    <col min="13316" max="13316" width="15" style="141" bestFit="1" customWidth="1"/>
    <col min="13317" max="13317" width="0.85546875" style="141" customWidth="1"/>
    <col min="13318" max="13318" width="13.7109375" style="141" customWidth="1"/>
    <col min="13319" max="13319" width="13.28515625" style="141" bestFit="1" customWidth="1"/>
    <col min="13320" max="13566" width="9.140625" style="141"/>
    <col min="13567" max="13567" width="5.140625" style="141" customWidth="1"/>
    <col min="13568" max="13568" width="72.140625" style="141" customWidth="1"/>
    <col min="13569" max="13569" width="11" style="141" bestFit="1" customWidth="1"/>
    <col min="13570" max="13570" width="13.7109375" style="141" customWidth="1"/>
    <col min="13571" max="13571" width="14.140625" style="141" bestFit="1" customWidth="1"/>
    <col min="13572" max="13572" width="15" style="141" bestFit="1" customWidth="1"/>
    <col min="13573" max="13573" width="0.85546875" style="141" customWidth="1"/>
    <col min="13574" max="13574" width="13.7109375" style="141" customWidth="1"/>
    <col min="13575" max="13575" width="13.28515625" style="141" bestFit="1" customWidth="1"/>
    <col min="13576" max="13822" width="9.140625" style="141"/>
    <col min="13823" max="13823" width="5.140625" style="141" customWidth="1"/>
    <col min="13824" max="13824" width="72.140625" style="141" customWidth="1"/>
    <col min="13825" max="13825" width="11" style="141" bestFit="1" customWidth="1"/>
    <col min="13826" max="13826" width="13.7109375" style="141" customWidth="1"/>
    <col min="13827" max="13827" width="14.140625" style="141" bestFit="1" customWidth="1"/>
    <col min="13828" max="13828" width="15" style="141" bestFit="1" customWidth="1"/>
    <col min="13829" max="13829" width="0.85546875" style="141" customWidth="1"/>
    <col min="13830" max="13830" width="13.7109375" style="141" customWidth="1"/>
    <col min="13831" max="13831" width="13.28515625" style="141" bestFit="1" customWidth="1"/>
    <col min="13832" max="14078" width="9.140625" style="141"/>
    <col min="14079" max="14079" width="5.140625" style="141" customWidth="1"/>
    <col min="14080" max="14080" width="72.140625" style="141" customWidth="1"/>
    <col min="14081" max="14081" width="11" style="141" bestFit="1" customWidth="1"/>
    <col min="14082" max="14082" width="13.7109375" style="141" customWidth="1"/>
    <col min="14083" max="14083" width="14.140625" style="141" bestFit="1" customWidth="1"/>
    <col min="14084" max="14084" width="15" style="141" bestFit="1" customWidth="1"/>
    <col min="14085" max="14085" width="0.85546875" style="141" customWidth="1"/>
    <col min="14086" max="14086" width="13.7109375" style="141" customWidth="1"/>
    <col min="14087" max="14087" width="13.28515625" style="141" bestFit="1" customWidth="1"/>
    <col min="14088" max="14334" width="9.140625" style="141"/>
    <col min="14335" max="14335" width="5.140625" style="141" customWidth="1"/>
    <col min="14336" max="14336" width="72.140625" style="141" customWidth="1"/>
    <col min="14337" max="14337" width="11" style="141" bestFit="1" customWidth="1"/>
    <col min="14338" max="14338" width="13.7109375" style="141" customWidth="1"/>
    <col min="14339" max="14339" width="14.140625" style="141" bestFit="1" customWidth="1"/>
    <col min="14340" max="14340" width="15" style="141" bestFit="1" customWidth="1"/>
    <col min="14341" max="14341" width="0.85546875" style="141" customWidth="1"/>
    <col min="14342" max="14342" width="13.7109375" style="141" customWidth="1"/>
    <col min="14343" max="14343" width="13.28515625" style="141" bestFit="1" customWidth="1"/>
    <col min="14344" max="14590" width="9.140625" style="141"/>
    <col min="14591" max="14591" width="5.140625" style="141" customWidth="1"/>
    <col min="14592" max="14592" width="72.140625" style="141" customWidth="1"/>
    <col min="14593" max="14593" width="11" style="141" bestFit="1" customWidth="1"/>
    <col min="14594" max="14594" width="13.7109375" style="141" customWidth="1"/>
    <col min="14595" max="14595" width="14.140625" style="141" bestFit="1" customWidth="1"/>
    <col min="14596" max="14596" width="15" style="141" bestFit="1" customWidth="1"/>
    <col min="14597" max="14597" width="0.85546875" style="141" customWidth="1"/>
    <col min="14598" max="14598" width="13.7109375" style="141" customWidth="1"/>
    <col min="14599" max="14599" width="13.28515625" style="141" bestFit="1" customWidth="1"/>
    <col min="14600" max="14846" width="9.140625" style="141"/>
    <col min="14847" max="14847" width="5.140625" style="141" customWidth="1"/>
    <col min="14848" max="14848" width="72.140625" style="141" customWidth="1"/>
    <col min="14849" max="14849" width="11" style="141" bestFit="1" customWidth="1"/>
    <col min="14850" max="14850" width="13.7109375" style="141" customWidth="1"/>
    <col min="14851" max="14851" width="14.140625" style="141" bestFit="1" customWidth="1"/>
    <col min="14852" max="14852" width="15" style="141" bestFit="1" customWidth="1"/>
    <col min="14853" max="14853" width="0.85546875" style="141" customWidth="1"/>
    <col min="14854" max="14854" width="13.7109375" style="141" customWidth="1"/>
    <col min="14855" max="14855" width="13.28515625" style="141" bestFit="1" customWidth="1"/>
    <col min="14856" max="15102" width="9.140625" style="141"/>
    <col min="15103" max="15103" width="5.140625" style="141" customWidth="1"/>
    <col min="15104" max="15104" width="72.140625" style="141" customWidth="1"/>
    <col min="15105" max="15105" width="11" style="141" bestFit="1" customWidth="1"/>
    <col min="15106" max="15106" width="13.7109375" style="141" customWidth="1"/>
    <col min="15107" max="15107" width="14.140625" style="141" bestFit="1" customWidth="1"/>
    <col min="15108" max="15108" width="15" style="141" bestFit="1" customWidth="1"/>
    <col min="15109" max="15109" width="0.85546875" style="141" customWidth="1"/>
    <col min="15110" max="15110" width="13.7109375" style="141" customWidth="1"/>
    <col min="15111" max="15111" width="13.28515625" style="141" bestFit="1" customWidth="1"/>
    <col min="15112" max="15358" width="9.140625" style="141"/>
    <col min="15359" max="15359" width="5.140625" style="141" customWidth="1"/>
    <col min="15360" max="15360" width="72.140625" style="141" customWidth="1"/>
    <col min="15361" max="15361" width="11" style="141" bestFit="1" customWidth="1"/>
    <col min="15362" max="15362" width="13.7109375" style="141" customWidth="1"/>
    <col min="15363" max="15363" width="14.140625" style="141" bestFit="1" customWidth="1"/>
    <col min="15364" max="15364" width="15" style="141" bestFit="1" customWidth="1"/>
    <col min="15365" max="15365" width="0.85546875" style="141" customWidth="1"/>
    <col min="15366" max="15366" width="13.7109375" style="141" customWidth="1"/>
    <col min="15367" max="15367" width="13.28515625" style="141" bestFit="1" customWidth="1"/>
    <col min="15368" max="15614" width="9.140625" style="141"/>
    <col min="15615" max="15615" width="5.140625" style="141" customWidth="1"/>
    <col min="15616" max="15616" width="72.140625" style="141" customWidth="1"/>
    <col min="15617" max="15617" width="11" style="141" bestFit="1" customWidth="1"/>
    <col min="15618" max="15618" width="13.7109375" style="141" customWidth="1"/>
    <col min="15619" max="15619" width="14.140625" style="141" bestFit="1" customWidth="1"/>
    <col min="15620" max="15620" width="15" style="141" bestFit="1" customWidth="1"/>
    <col min="15621" max="15621" width="0.85546875" style="141" customWidth="1"/>
    <col min="15622" max="15622" width="13.7109375" style="141" customWidth="1"/>
    <col min="15623" max="15623" width="13.28515625" style="141" bestFit="1" customWidth="1"/>
    <col min="15624" max="15870" width="9.140625" style="141"/>
    <col min="15871" max="15871" width="5.140625" style="141" customWidth="1"/>
    <col min="15872" max="15872" width="72.140625" style="141" customWidth="1"/>
    <col min="15873" max="15873" width="11" style="141" bestFit="1" customWidth="1"/>
    <col min="15874" max="15874" width="13.7109375" style="141" customWidth="1"/>
    <col min="15875" max="15875" width="14.140625" style="141" bestFit="1" customWidth="1"/>
    <col min="15876" max="15876" width="15" style="141" bestFit="1" customWidth="1"/>
    <col min="15877" max="15877" width="0.85546875" style="141" customWidth="1"/>
    <col min="15878" max="15878" width="13.7109375" style="141" customWidth="1"/>
    <col min="15879" max="15879" width="13.28515625" style="141" bestFit="1" customWidth="1"/>
    <col min="15880" max="16126" width="9.140625" style="141"/>
    <col min="16127" max="16127" width="5.140625" style="141" customWidth="1"/>
    <col min="16128" max="16128" width="72.140625" style="141" customWidth="1"/>
    <col min="16129" max="16129" width="11" style="141" bestFit="1" customWidth="1"/>
    <col min="16130" max="16130" width="13.7109375" style="141" customWidth="1"/>
    <col min="16131" max="16131" width="14.140625" style="141" bestFit="1" customWidth="1"/>
    <col min="16132" max="16132" width="15" style="141" bestFit="1" customWidth="1"/>
    <col min="16133" max="16133" width="0.85546875" style="141" customWidth="1"/>
    <col min="16134" max="16134" width="13.7109375" style="141" customWidth="1"/>
    <col min="16135" max="16135" width="13.28515625" style="141" bestFit="1" customWidth="1"/>
    <col min="16136" max="16384" width="9.140625" style="141"/>
  </cols>
  <sheetData>
    <row r="1" spans="1:7" ht="47.25" customHeight="1" thickBot="1">
      <c r="A1" s="338" t="s">
        <v>401</v>
      </c>
      <c r="B1" s="339"/>
      <c r="C1" s="339"/>
      <c r="D1" s="339"/>
      <c r="E1" s="339"/>
      <c r="F1" s="340"/>
    </row>
    <row r="2" spans="1:7" ht="20.25" customHeight="1" thickBot="1">
      <c r="A2" s="341" t="s">
        <v>255</v>
      </c>
      <c r="B2" s="342"/>
      <c r="C2" s="342"/>
      <c r="D2" s="342"/>
      <c r="E2" s="342"/>
      <c r="F2" s="343"/>
    </row>
    <row r="3" spans="1:7" ht="43.5" customHeight="1" thickBot="1">
      <c r="A3" s="142" t="s">
        <v>256</v>
      </c>
      <c r="B3" s="143" t="s">
        <v>257</v>
      </c>
      <c r="C3" s="144" t="s">
        <v>258</v>
      </c>
      <c r="D3" s="144" t="s">
        <v>259</v>
      </c>
      <c r="E3" s="144" t="s">
        <v>260</v>
      </c>
      <c r="F3" s="145" t="s">
        <v>261</v>
      </c>
    </row>
    <row r="4" spans="1:7" s="146" customFormat="1" ht="20.25" customHeight="1" thickBot="1">
      <c r="A4" s="344" t="s">
        <v>262</v>
      </c>
      <c r="B4" s="345"/>
      <c r="C4" s="345"/>
      <c r="D4" s="345"/>
      <c r="E4" s="345"/>
      <c r="F4" s="346"/>
    </row>
    <row r="5" spans="1:7" s="146" customFormat="1" ht="20.25" customHeight="1" thickBot="1">
      <c r="A5" s="147"/>
      <c r="B5" s="344" t="s">
        <v>263</v>
      </c>
      <c r="C5" s="347"/>
      <c r="D5" s="347"/>
      <c r="E5" s="347"/>
      <c r="F5" s="348"/>
      <c r="G5" s="223"/>
    </row>
    <row r="6" spans="1:7" s="146" customFormat="1" ht="15.95" customHeight="1">
      <c r="A6" s="330">
        <v>1</v>
      </c>
      <c r="B6" s="220" t="s">
        <v>264</v>
      </c>
      <c r="C6" s="332" t="s">
        <v>112</v>
      </c>
      <c r="D6" s="332">
        <v>40</v>
      </c>
      <c r="E6" s="336"/>
      <c r="F6" s="336">
        <f>D6*E6</f>
        <v>0</v>
      </c>
    </row>
    <row r="7" spans="1:7" s="146" customFormat="1" ht="15.95" customHeight="1" thickBot="1">
      <c r="A7" s="331"/>
      <c r="B7" s="219" t="s">
        <v>265</v>
      </c>
      <c r="C7" s="333"/>
      <c r="D7" s="333"/>
      <c r="E7" s="337"/>
      <c r="F7" s="337"/>
    </row>
    <row r="8" spans="1:7" s="146" customFormat="1" ht="26.45">
      <c r="A8" s="330">
        <v>2</v>
      </c>
      <c r="B8" s="220" t="s">
        <v>266</v>
      </c>
      <c r="C8" s="332" t="s">
        <v>267</v>
      </c>
      <c r="D8" s="332">
        <v>1</v>
      </c>
      <c r="E8" s="336"/>
      <c r="F8" s="336">
        <f>D8*E8</f>
        <v>0</v>
      </c>
    </row>
    <row r="9" spans="1:7" s="146" customFormat="1" ht="42.75" customHeight="1" thickBot="1">
      <c r="A9" s="331"/>
      <c r="B9" s="219" t="s">
        <v>268</v>
      </c>
      <c r="C9" s="333"/>
      <c r="D9" s="333"/>
      <c r="E9" s="337"/>
      <c r="F9" s="337"/>
    </row>
    <row r="10" spans="1:7" s="146" customFormat="1" ht="35.25" customHeight="1">
      <c r="A10" s="330">
        <v>3</v>
      </c>
      <c r="B10" s="220" t="s">
        <v>269</v>
      </c>
      <c r="C10" s="332" t="s">
        <v>267</v>
      </c>
      <c r="D10" s="332">
        <v>1</v>
      </c>
      <c r="E10" s="336"/>
      <c r="F10" s="336">
        <f>D10*E10</f>
        <v>0</v>
      </c>
    </row>
    <row r="11" spans="1:7" s="146" customFormat="1" ht="36" customHeight="1" thickBot="1">
      <c r="A11" s="331"/>
      <c r="B11" s="219" t="s">
        <v>389</v>
      </c>
      <c r="C11" s="333"/>
      <c r="D11" s="333"/>
      <c r="E11" s="337"/>
      <c r="F11" s="337"/>
    </row>
    <row r="12" spans="1:7" s="146" customFormat="1" ht="30" customHeight="1">
      <c r="A12" s="330">
        <v>4</v>
      </c>
      <c r="B12" s="220" t="s">
        <v>271</v>
      </c>
      <c r="C12" s="332" t="s">
        <v>112</v>
      </c>
      <c r="D12" s="332">
        <v>70</v>
      </c>
      <c r="E12" s="336"/>
      <c r="F12" s="336">
        <f>D12*E12</f>
        <v>0</v>
      </c>
    </row>
    <row r="13" spans="1:7" s="146" customFormat="1" ht="31.9" customHeight="1" thickBot="1">
      <c r="A13" s="331"/>
      <c r="B13" s="219" t="s">
        <v>272</v>
      </c>
      <c r="C13" s="333"/>
      <c r="D13" s="333"/>
      <c r="E13" s="337"/>
      <c r="F13" s="337"/>
    </row>
    <row r="14" spans="1:7" ht="30" customHeight="1">
      <c r="A14" s="330">
        <v>5</v>
      </c>
      <c r="B14" s="220" t="s">
        <v>273</v>
      </c>
      <c r="C14" s="332" t="s">
        <v>112</v>
      </c>
      <c r="D14" s="332">
        <v>188</v>
      </c>
      <c r="E14" s="336"/>
      <c r="F14" s="336">
        <f>D14*E14</f>
        <v>0</v>
      </c>
    </row>
    <row r="15" spans="1:7" ht="34.15" customHeight="1" thickBot="1">
      <c r="A15" s="331"/>
      <c r="B15" s="219" t="s">
        <v>274</v>
      </c>
      <c r="C15" s="333"/>
      <c r="D15" s="333"/>
      <c r="E15" s="337"/>
      <c r="F15" s="337"/>
    </row>
    <row r="16" spans="1:7" ht="30" customHeight="1">
      <c r="A16" s="330">
        <v>6</v>
      </c>
      <c r="B16" s="220" t="s">
        <v>275</v>
      </c>
      <c r="C16" s="332" t="s">
        <v>276</v>
      </c>
      <c r="D16" s="332">
        <v>30</v>
      </c>
      <c r="E16" s="336"/>
      <c r="F16" s="336">
        <f>D16*E16</f>
        <v>0</v>
      </c>
    </row>
    <row r="17" spans="1:6" ht="30" customHeight="1" thickBot="1">
      <c r="A17" s="331"/>
      <c r="B17" s="219" t="s">
        <v>277</v>
      </c>
      <c r="C17" s="333"/>
      <c r="D17" s="333"/>
      <c r="E17" s="337"/>
      <c r="F17" s="337"/>
    </row>
    <row r="18" spans="1:6" ht="30" customHeight="1">
      <c r="A18" s="330">
        <v>7</v>
      </c>
      <c r="B18" s="220" t="s">
        <v>278</v>
      </c>
      <c r="C18" s="332" t="s">
        <v>267</v>
      </c>
      <c r="D18" s="332">
        <v>4</v>
      </c>
      <c r="E18" s="336"/>
      <c r="F18" s="336">
        <f>D18*E18</f>
        <v>0</v>
      </c>
    </row>
    <row r="19" spans="1:6" ht="30" customHeight="1" thickBot="1">
      <c r="A19" s="331"/>
      <c r="B19" s="219" t="s">
        <v>279</v>
      </c>
      <c r="C19" s="333"/>
      <c r="D19" s="333"/>
      <c r="E19" s="337"/>
      <c r="F19" s="337"/>
    </row>
    <row r="20" spans="1:6" ht="30" customHeight="1">
      <c r="A20" s="330">
        <v>8</v>
      </c>
      <c r="B20" s="220" t="s">
        <v>280</v>
      </c>
      <c r="C20" s="332" t="s">
        <v>267</v>
      </c>
      <c r="D20" s="332">
        <v>6</v>
      </c>
      <c r="E20" s="336"/>
      <c r="F20" s="336">
        <f>D20*E20</f>
        <v>0</v>
      </c>
    </row>
    <row r="21" spans="1:6" ht="30" customHeight="1" thickBot="1">
      <c r="A21" s="331"/>
      <c r="B21" s="219" t="s">
        <v>281</v>
      </c>
      <c r="C21" s="333"/>
      <c r="D21" s="333"/>
      <c r="E21" s="337"/>
      <c r="F21" s="337"/>
    </row>
    <row r="22" spans="1:6" ht="30" customHeight="1">
      <c r="A22" s="330">
        <v>9</v>
      </c>
      <c r="B22" s="220" t="s">
        <v>282</v>
      </c>
      <c r="C22" s="332" t="s">
        <v>283</v>
      </c>
      <c r="D22" s="332">
        <v>10</v>
      </c>
      <c r="E22" s="336"/>
      <c r="F22" s="336">
        <f>D22*E22</f>
        <v>0</v>
      </c>
    </row>
    <row r="23" spans="1:6" ht="31.15" customHeight="1" thickBot="1">
      <c r="A23" s="331"/>
      <c r="B23" s="219" t="s">
        <v>284</v>
      </c>
      <c r="C23" s="333"/>
      <c r="D23" s="333"/>
      <c r="E23" s="337"/>
      <c r="F23" s="337"/>
    </row>
    <row r="24" spans="1:6" ht="15.95" customHeight="1">
      <c r="A24" s="330">
        <v>10</v>
      </c>
      <c r="B24" s="220" t="s">
        <v>285</v>
      </c>
      <c r="C24" s="332" t="s">
        <v>286</v>
      </c>
      <c r="D24" s="332">
        <v>24</v>
      </c>
      <c r="E24" s="336"/>
      <c r="F24" s="336">
        <f>D24*E24</f>
        <v>0</v>
      </c>
    </row>
    <row r="25" spans="1:6" ht="15.95" customHeight="1" thickBot="1">
      <c r="A25" s="331"/>
      <c r="B25" s="219" t="s">
        <v>287</v>
      </c>
      <c r="C25" s="333"/>
      <c r="D25" s="333"/>
      <c r="E25" s="337"/>
      <c r="F25" s="337"/>
    </row>
    <row r="26" spans="1:6" ht="17.45" customHeight="1">
      <c r="A26" s="330">
        <v>11</v>
      </c>
      <c r="B26" s="222" t="s">
        <v>288</v>
      </c>
      <c r="C26" s="332" t="s">
        <v>286</v>
      </c>
      <c r="D26" s="332">
        <v>1</v>
      </c>
      <c r="E26" s="336"/>
      <c r="F26" s="336">
        <f>D26*E26</f>
        <v>0</v>
      </c>
    </row>
    <row r="27" spans="1:6" ht="17.45" customHeight="1" thickBot="1">
      <c r="A27" s="331"/>
      <c r="B27" s="221" t="s">
        <v>289</v>
      </c>
      <c r="C27" s="333"/>
      <c r="D27" s="333"/>
      <c r="E27" s="337"/>
      <c r="F27" s="337"/>
    </row>
    <row r="28" spans="1:6" ht="24" customHeight="1">
      <c r="A28" s="330">
        <v>12</v>
      </c>
      <c r="B28" s="220" t="s">
        <v>290</v>
      </c>
      <c r="C28" s="332" t="s">
        <v>291</v>
      </c>
      <c r="D28" s="332">
        <v>1</v>
      </c>
      <c r="E28" s="336"/>
      <c r="F28" s="336">
        <f>D28*E28</f>
        <v>0</v>
      </c>
    </row>
    <row r="29" spans="1:6" ht="28.15" customHeight="1" thickBot="1">
      <c r="A29" s="331"/>
      <c r="B29" s="219" t="s">
        <v>292</v>
      </c>
      <c r="C29" s="333"/>
      <c r="D29" s="333"/>
      <c r="E29" s="337"/>
      <c r="F29" s="337"/>
    </row>
    <row r="30" spans="1:6" ht="25.5" customHeight="1">
      <c r="A30" s="150"/>
      <c r="B30" s="151"/>
      <c r="C30" s="150"/>
      <c r="D30" s="152"/>
      <c r="E30" s="152"/>
      <c r="F30" s="153"/>
    </row>
    <row r="31" spans="1:6" ht="15.75" customHeight="1" thickBot="1">
      <c r="A31" s="329" t="s">
        <v>293</v>
      </c>
      <c r="B31" s="329"/>
      <c r="C31" s="329"/>
      <c r="D31" s="329"/>
      <c r="E31" s="329"/>
      <c r="F31" s="168">
        <f>ROUNDUP(SUM(F6:F28),2)</f>
        <v>0</v>
      </c>
    </row>
    <row r="32" spans="1:6" ht="18" hidden="1" customHeight="1">
      <c r="A32" s="398"/>
      <c r="B32" s="398"/>
      <c r="C32" s="398"/>
      <c r="D32" s="398"/>
      <c r="E32" s="398"/>
      <c r="F32" s="218"/>
    </row>
    <row r="33" spans="1:6" ht="17.25" hidden="1" customHeight="1">
      <c r="A33" s="398"/>
      <c r="B33" s="398"/>
      <c r="C33" s="398"/>
      <c r="D33" s="398"/>
      <c r="E33" s="398"/>
      <c r="F33" s="218"/>
    </row>
    <row r="34" spans="1:6" ht="13.15" hidden="1" customHeight="1"/>
    <row r="35" spans="1:6" ht="12" hidden="1" customHeight="1"/>
    <row r="36" spans="1:6" ht="0.75" hidden="1" customHeight="1">
      <c r="A36" s="399"/>
      <c r="B36" s="399"/>
      <c r="C36" s="399"/>
      <c r="D36" s="399"/>
      <c r="E36" s="399"/>
      <c r="F36" s="399"/>
    </row>
    <row r="37" spans="1:6" ht="12.75" hidden="1" customHeight="1">
      <c r="A37" s="399"/>
      <c r="B37" s="399"/>
      <c r="C37" s="399"/>
      <c r="D37" s="399"/>
      <c r="E37" s="399"/>
      <c r="F37" s="399"/>
    </row>
    <row r="38" spans="1:6" ht="0.75" hidden="1" customHeight="1">
      <c r="A38" s="399"/>
      <c r="B38" s="399"/>
      <c r="C38" s="399"/>
      <c r="D38" s="399"/>
      <c r="E38" s="399"/>
      <c r="F38" s="399"/>
    </row>
    <row r="39" spans="1:6" ht="13.15" hidden="1" customHeight="1"/>
    <row r="40" spans="1:6" ht="13.15" hidden="1" customHeight="1"/>
    <row r="41" spans="1:6" ht="3.95" customHeight="1">
      <c r="A41" s="404"/>
      <c r="B41" s="404"/>
      <c r="C41" s="404"/>
      <c r="D41" s="404"/>
      <c r="E41" s="404"/>
      <c r="F41" s="217"/>
    </row>
    <row r="44" spans="1:6">
      <c r="F44" s="216"/>
    </row>
    <row r="49" ht="12.75" hidden="1" customHeight="1"/>
    <row r="50" ht="12.75" hidden="1" customHeight="1"/>
  </sheetData>
  <mergeCells count="69">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A26:A27"/>
    <mergeCell ref="C26:C27"/>
    <mergeCell ref="D26:D27"/>
    <mergeCell ref="E26:E27"/>
    <mergeCell ref="F26:F27"/>
    <mergeCell ref="A24:A25"/>
    <mergeCell ref="C24:C25"/>
    <mergeCell ref="D24:D25"/>
    <mergeCell ref="E24:E25"/>
    <mergeCell ref="F24:F25"/>
    <mergeCell ref="A32:E32"/>
    <mergeCell ref="A33:E33"/>
    <mergeCell ref="A36:F38"/>
    <mergeCell ref="A41:E41"/>
    <mergeCell ref="A28:A29"/>
    <mergeCell ref="C28:C29"/>
    <mergeCell ref="D28:D29"/>
    <mergeCell ref="E28:E29"/>
    <mergeCell ref="F28:F29"/>
    <mergeCell ref="A31:E31"/>
  </mergeCells>
  <pageMargins left="0.25" right="0.25" top="0.75" bottom="0.75" header="0.3" footer="0.3"/>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KHUMI xmlns="d38d64a5-53a9-4831-971b-384381126c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C3491F30F06A42B37049ECF4966206" ma:contentTypeVersion="18" ma:contentTypeDescription="Create a new document." ma:contentTypeScope="" ma:versionID="5866316fbe22b300d16047dc0378248b">
  <xsd:schema xmlns:xsd="http://www.w3.org/2001/XMLSchema" xmlns:xs="http://www.w3.org/2001/XMLSchema" xmlns:p="http://schemas.microsoft.com/office/2006/metadata/properties" xmlns:ns2="d38d64a5-53a9-4831-971b-384381126cd2" xmlns:ns3="8bd75df5-1b39-4b80-a5bf-44da4bc31b21" targetNamespace="http://schemas.microsoft.com/office/2006/metadata/properties" ma:root="true" ma:fieldsID="cab7617a1415ca61c57a139e483a181a" ns2:_="" ns3:_="">
    <xsd:import namespace="d38d64a5-53a9-4831-971b-384381126cd2"/>
    <xsd:import namespace="8bd75df5-1b39-4b80-a5bf-44da4bc31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SUKHUMI" minOccurs="0"/>
                <xsd:element ref="ns2:d108a5dc-1043-4e35-ba82-9eb70173f0faCountryOrRegion" minOccurs="0"/>
                <xsd:element ref="ns2:d108a5dc-1043-4e35-ba82-9eb70173f0faState" minOccurs="0"/>
                <xsd:element ref="ns2:d108a5dc-1043-4e35-ba82-9eb70173f0faCity" minOccurs="0"/>
                <xsd:element ref="ns2:d108a5dc-1043-4e35-ba82-9eb70173f0faPostalCode" minOccurs="0"/>
                <xsd:element ref="ns2:d108a5dc-1043-4e35-ba82-9eb70173f0faStreet" minOccurs="0"/>
                <xsd:element ref="ns2:d108a5dc-1043-4e35-ba82-9eb70173f0faGeoLoc" minOccurs="0"/>
                <xsd:element ref="ns2:d108a5dc-1043-4e35-ba82-9eb70173f0f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d64a5-53a9-4831-971b-384381126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SUKHUMI" ma:index="18" nillable="true" ma:displayName="SUKHUMI" ma:format="Dropdown" ma:internalName="SUKHUMI">
      <xsd:simpleType>
        <xsd:restriction base="dms:Unknown"/>
      </xsd:simpleType>
    </xsd:element>
    <xsd:element name="d108a5dc-1043-4e35-ba82-9eb70173f0faCountryOrRegion" ma:index="19" nillable="true" ma:displayName="SUKHUMI: Country/Region" ma:internalName="CountryOrRegion" ma:readOnly="true">
      <xsd:simpleType>
        <xsd:restriction base="dms:Text"/>
      </xsd:simpleType>
    </xsd:element>
    <xsd:element name="d108a5dc-1043-4e35-ba82-9eb70173f0faState" ma:index="20" nillable="true" ma:displayName="SUKHUMI: State" ma:internalName="State" ma:readOnly="true">
      <xsd:simpleType>
        <xsd:restriction base="dms:Text"/>
      </xsd:simpleType>
    </xsd:element>
    <xsd:element name="d108a5dc-1043-4e35-ba82-9eb70173f0faCity" ma:index="21" nillable="true" ma:displayName="SUKHUMI: City" ma:internalName="City" ma:readOnly="true">
      <xsd:simpleType>
        <xsd:restriction base="dms:Text"/>
      </xsd:simpleType>
    </xsd:element>
    <xsd:element name="d108a5dc-1043-4e35-ba82-9eb70173f0faPostalCode" ma:index="22" nillable="true" ma:displayName="SUKHUMI: Postal Code" ma:internalName="PostalCode" ma:readOnly="true">
      <xsd:simpleType>
        <xsd:restriction base="dms:Text"/>
      </xsd:simpleType>
    </xsd:element>
    <xsd:element name="d108a5dc-1043-4e35-ba82-9eb70173f0faStreet" ma:index="23" nillable="true" ma:displayName="SUKHUMI: Street" ma:internalName="Street" ma:readOnly="true">
      <xsd:simpleType>
        <xsd:restriction base="dms:Text"/>
      </xsd:simpleType>
    </xsd:element>
    <xsd:element name="d108a5dc-1043-4e35-ba82-9eb70173f0faGeoLoc" ma:index="24" nillable="true" ma:displayName="SUKHUMI: Coordinates" ma:internalName="GeoLoc" ma:readOnly="true">
      <xsd:simpleType>
        <xsd:restriction base="dms:Unknown"/>
      </xsd:simpleType>
    </xsd:element>
    <xsd:element name="d108a5dc-1043-4e35-ba82-9eb70173f0faDispName" ma:index="25" nillable="true" ma:displayName="SUKHUMI: Name"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d75df5-1b39-4b80-a5bf-44da4bc31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855D7B-E033-4966-BECE-FC6AAE70C9A9}"/>
</file>

<file path=customXml/itemProps2.xml><?xml version="1.0" encoding="utf-8"?>
<ds:datastoreItem xmlns:ds="http://schemas.openxmlformats.org/officeDocument/2006/customXml" ds:itemID="{9CC52E4E-7532-4774-A9C9-68FB1E4F8E00}"/>
</file>

<file path=customXml/itemProps3.xml><?xml version="1.0" encoding="utf-8"?>
<ds:datastoreItem xmlns:ds="http://schemas.openxmlformats.org/officeDocument/2006/customXml" ds:itemID="{7FD7652C-E616-4DCB-871C-BCAFE837DE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Ekaterine Basaria</cp:lastModifiedBy>
  <cp:revision/>
  <dcterms:created xsi:type="dcterms:W3CDTF">2021-11-04T06:15:52Z</dcterms:created>
  <dcterms:modified xsi:type="dcterms:W3CDTF">2022-04-06T07:19:25Z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0x0101009BC3491F30F06A42B37049ECF4966206</vt:lpwstr>
  </property>
</Properties>
</file>